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zakázky" sheetId="1" state="veryHidden" r:id="rId1"/>
    <sheet name="01 - Předpokládaný objem 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'01 - Předpokládaný objem ...'!$C$99:$K$571</definedName>
    <definedName name="_xlnm.Print_Area" localSheetId="1">'01 - Předpokládaný objem ...'!$C$45:$J$81,'01 - Předpokládaný objem ...'!$C$87:$K$571</definedName>
    <definedName name="_xlnm.Print_Titles" localSheetId="1">'01 - Předpokládaný objem ...'!$99:$99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F96"/>
  <c r="F94"/>
  <c r="E92"/>
  <c r="F54"/>
  <c r="F52"/>
  <c r="E50"/>
  <c r="J24"/>
  <c r="E24"/>
  <c r="J97"/>
  <c r="J23"/>
  <c r="J21"/>
  <c r="E21"/>
  <c r="J96"/>
  <c r="J20"/>
  <c r="J18"/>
  <c r="E18"/>
  <c r="F55"/>
  <c r="J17"/>
  <c r="J12"/>
  <c r="J94"/>
  <c r="E7"/>
  <c r="E90"/>
  <c i="1" r="L50"/>
  <c r="AM50"/>
  <c r="AM49"/>
  <c r="L49"/>
  <c r="AM47"/>
  <c r="L47"/>
  <c r="L45"/>
  <c r="L44"/>
  <c i="2" r="J547"/>
  <c r="BK504"/>
  <c r="J484"/>
  <c r="J369"/>
  <c r="J336"/>
  <c r="BK295"/>
  <c r="J254"/>
  <c r="BK182"/>
  <c r="BK127"/>
  <c r="J558"/>
  <c r="BK102"/>
  <c r="BK520"/>
  <c r="BK364"/>
  <c r="J295"/>
  <c r="BK254"/>
  <c r="BK217"/>
  <c r="J150"/>
  <c r="J118"/>
  <c r="J541"/>
  <c r="BK516"/>
  <c r="J454"/>
  <c r="J420"/>
  <c r="BK380"/>
  <c r="J305"/>
  <c r="BK220"/>
  <c r="J156"/>
  <c r="BK533"/>
  <c r="J475"/>
  <c r="BK389"/>
  <c r="BK248"/>
  <c r="J189"/>
  <c r="J144"/>
  <c r="BK556"/>
  <c r="J531"/>
  <c r="BK481"/>
  <c r="BK432"/>
  <c r="BK386"/>
  <c r="J350"/>
  <c r="J326"/>
  <c r="J289"/>
  <c r="BK176"/>
  <c r="J102"/>
  <c r="BK554"/>
  <c r="J520"/>
  <c r="J464"/>
  <c r="J371"/>
  <c r="BK315"/>
  <c r="BK270"/>
  <c r="J217"/>
  <c r="J139"/>
  <c r="BK490"/>
  <c r="BK406"/>
  <c r="BK347"/>
  <c r="J258"/>
  <c r="J201"/>
  <c r="BK144"/>
  <c r="J537"/>
  <c r="BK426"/>
  <c r="BK305"/>
  <c r="J168"/>
  <c r="BK541"/>
  <c r="BK302"/>
  <c r="BK192"/>
  <c r="J562"/>
  <c r="J494"/>
  <c r="BK409"/>
  <c r="BK276"/>
  <c r="BK484"/>
  <c r="BK286"/>
  <c r="BK133"/>
  <c r="J500"/>
  <c r="BK420"/>
  <c r="J312"/>
  <c r="BK168"/>
  <c r="BK531"/>
  <c r="J442"/>
  <c r="J286"/>
  <c r="BK518"/>
  <c r="J448"/>
  <c r="J192"/>
  <c r="J130"/>
  <c r="BK522"/>
  <c r="BK414"/>
  <c r="BK332"/>
  <c r="J186"/>
  <c r="BK139"/>
  <c r="BK283"/>
  <c r="BK147"/>
  <c r="BK543"/>
  <c r="J490"/>
  <c r="J398"/>
  <c r="BK267"/>
  <c r="BK510"/>
  <c r="BK404"/>
  <c r="BK211"/>
  <c r="J568"/>
  <c r="BK494"/>
  <c r="BK398"/>
  <c r="BK321"/>
  <c r="J226"/>
  <c r="J564"/>
  <c r="J451"/>
  <c r="BK326"/>
  <c r="BK226"/>
  <c r="J508"/>
  <c r="J435"/>
  <c r="J211"/>
  <c r="BK136"/>
  <c r="BK550"/>
  <c r="J498"/>
  <c r="J440"/>
  <c r="J422"/>
  <c r="J364"/>
  <c r="BK339"/>
  <c r="J276"/>
  <c r="J233"/>
  <c r="J179"/>
  <c r="BK111"/>
  <c r="BK401"/>
  <c r="BK562"/>
  <c r="BK422"/>
  <c r="J323"/>
  <c r="J264"/>
  <c r="BK236"/>
  <c r="J159"/>
  <c r="BK121"/>
  <c r="J554"/>
  <c r="BK527"/>
  <c r="J457"/>
  <c r="BK417"/>
  <c r="BK395"/>
  <c r="J315"/>
  <c r="J214"/>
  <c r="J153"/>
  <c r="J556"/>
  <c r="BK496"/>
  <c r="BK438"/>
  <c r="J366"/>
  <c r="J239"/>
  <c r="J170"/>
  <c r="J127"/>
  <c r="J550"/>
  <c r="J524"/>
  <c r="J478"/>
  <c r="J429"/>
  <c r="J377"/>
  <c r="J339"/>
  <c r="BK308"/>
  <c r="BK242"/>
  <c r="BK153"/>
  <c r="J545"/>
  <c r="J514"/>
  <c r="BK444"/>
  <c r="J383"/>
  <c r="J321"/>
  <c r="J279"/>
  <c r="J223"/>
  <c r="J147"/>
  <c r="J510"/>
  <c r="J467"/>
  <c r="J417"/>
  <c r="BK342"/>
  <c r="BK245"/>
  <c r="BK189"/>
  <c r="BK150"/>
  <c r="BK114"/>
  <c r="J552"/>
  <c r="BK506"/>
  <c r="BK475"/>
  <c r="BK392"/>
  <c r="J359"/>
  <c r="BK329"/>
  <c r="J270"/>
  <c r="J195"/>
  <c r="J133"/>
  <c r="BK492"/>
  <c r="J570"/>
  <c r="BK442"/>
  <c r="J345"/>
  <c r="BK292"/>
  <c r="J248"/>
  <c r="J173"/>
  <c r="J535"/>
  <c r="BK512"/>
  <c r="BK487"/>
  <c r="J386"/>
  <c r="BK298"/>
  <c r="J273"/>
  <c r="J198"/>
  <c r="J121"/>
  <c r="BK529"/>
  <c r="BK478"/>
  <c r="BK412"/>
  <c r="J352"/>
  <c r="J220"/>
  <c r="BK179"/>
  <c r="BK124"/>
  <c r="BK537"/>
  <c r="J487"/>
  <c r="BK440"/>
  <c r="J392"/>
  <c r="BK371"/>
  <c r="BK336"/>
  <c r="J298"/>
  <c r="BK239"/>
  <c r="J165"/>
  <c r="BK568"/>
  <c r="J539"/>
  <c r="J518"/>
  <c r="J461"/>
  <c r="J389"/>
  <c r="J329"/>
  <c r="BK289"/>
  <c r="BK264"/>
  <c r="BK186"/>
  <c i="1" r="AS54"/>
  <c i="2" r="J481"/>
  <c r="BK457"/>
  <c r="BK377"/>
  <c r="J281"/>
  <c r="J236"/>
  <c r="J182"/>
  <c r="BK142"/>
  <c r="BK560"/>
  <c r="BK500"/>
  <c r="BK470"/>
  <c r="BK383"/>
  <c r="J361"/>
  <c r="J332"/>
  <c r="BK273"/>
  <c r="J208"/>
  <c r="J176"/>
  <c r="J566"/>
  <c r="J432"/>
  <c r="BK564"/>
  <c r="BK435"/>
  <c r="BK352"/>
  <c r="J261"/>
  <c r="BK214"/>
  <c r="BK162"/>
  <c r="BK108"/>
  <c r="BK539"/>
  <c r="BK498"/>
  <c r="J438"/>
  <c r="J401"/>
  <c r="BK356"/>
  <c r="J292"/>
  <c r="BK208"/>
  <c r="J105"/>
  <c r="J516"/>
  <c r="BK467"/>
  <c r="J414"/>
  <c r="BK359"/>
  <c r="BK251"/>
  <c r="BK204"/>
  <c r="J136"/>
  <c r="BK566"/>
  <c r="BK535"/>
  <c r="J496"/>
  <c r="J444"/>
  <c r="J404"/>
  <c r="J347"/>
  <c r="BK318"/>
  <c r="BK258"/>
  <c r="BK223"/>
  <c r="J162"/>
  <c r="BK547"/>
  <c r="BK524"/>
  <c r="J512"/>
  <c r="J426"/>
  <c r="BK345"/>
  <c r="J308"/>
  <c r="BK233"/>
  <c r="BK156"/>
  <c r="J522"/>
  <c r="J502"/>
  <c r="BK461"/>
  <c r="J373"/>
  <c r="BK261"/>
  <c r="BK195"/>
  <c r="BK170"/>
  <c r="J108"/>
  <c r="BK545"/>
  <c r="J533"/>
  <c r="J492"/>
  <c r="BK429"/>
  <c r="J380"/>
  <c r="J342"/>
  <c r="J302"/>
  <c r="J242"/>
  <c r="J114"/>
  <c r="J506"/>
  <c r="BK105"/>
  <c r="J560"/>
  <c r="J395"/>
  <c r="J318"/>
  <c r="BK279"/>
  <c r="J245"/>
  <c r="J204"/>
  <c r="J142"/>
  <c r="BK558"/>
  <c r="J529"/>
  <c r="BK508"/>
  <c r="BK448"/>
  <c r="J412"/>
  <c r="BK350"/>
  <c r="BK281"/>
  <c r="BK201"/>
  <c r="J124"/>
  <c r="BK502"/>
  <c r="BK454"/>
  <c r="BK373"/>
  <c r="J356"/>
  <c r="BK229"/>
  <c r="BK165"/>
  <c r="J111"/>
  <c r="J543"/>
  <c r="BK514"/>
  <c r="J470"/>
  <c r="J409"/>
  <c r="BK366"/>
  <c r="BK323"/>
  <c r="J283"/>
  <c r="BK198"/>
  <c r="BK570"/>
  <c r="BK552"/>
  <c r="J527"/>
  <c r="J504"/>
  <c r="J406"/>
  <c r="BK361"/>
  <c r="BK312"/>
  <c r="J251"/>
  <c r="BK173"/>
  <c r="BK130"/>
  <c r="BK464"/>
  <c r="BK451"/>
  <c r="BK369"/>
  <c r="J267"/>
  <c r="J229"/>
  <c r="BK159"/>
  <c r="BK118"/>
  <c l="1" r="R146"/>
  <c r="T207"/>
  <c r="T232"/>
  <c r="R301"/>
  <c r="BK317"/>
  <c r="J317"/>
  <c r="J70"/>
  <c r="R335"/>
  <c r="P355"/>
  <c r="R376"/>
  <c r="BK425"/>
  <c r="J425"/>
  <c r="J75"/>
  <c r="BK447"/>
  <c r="J447"/>
  <c r="J76"/>
  <c r="P474"/>
  <c r="P473"/>
  <c r="BK185"/>
  <c r="J185"/>
  <c r="J63"/>
  <c r="R232"/>
  <c r="P301"/>
  <c r="T317"/>
  <c r="BK400"/>
  <c r="J400"/>
  <c r="J74"/>
  <c r="R474"/>
  <c r="R473"/>
  <c r="P185"/>
  <c r="P207"/>
  <c r="R207"/>
  <c r="BK257"/>
  <c r="J257"/>
  <c r="J67"/>
  <c r="T301"/>
  <c r="P311"/>
  <c r="T311"/>
  <c r="BK335"/>
  <c r="J335"/>
  <c r="J71"/>
  <c r="R355"/>
  <c r="P376"/>
  <c r="T400"/>
  <c r="T425"/>
  <c r="BK474"/>
  <c r="BK473"/>
  <c r="J473"/>
  <c r="J78"/>
  <c r="BK549"/>
  <c r="J549"/>
  <c r="J80"/>
  <c r="P117"/>
  <c r="T146"/>
  <c r="P232"/>
  <c r="BK301"/>
  <c r="J301"/>
  <c r="J68"/>
  <c r="T335"/>
  <c r="T376"/>
  <c r="R447"/>
  <c r="P460"/>
  <c r="P549"/>
  <c r="T101"/>
  <c r="BK146"/>
  <c r="J146"/>
  <c r="J62"/>
  <c r="BK207"/>
  <c r="J207"/>
  <c r="J65"/>
  <c r="R257"/>
  <c r="R311"/>
  <c r="BK355"/>
  <c r="J355"/>
  <c r="J72"/>
  <c r="R400"/>
  <c r="T474"/>
  <c r="T473"/>
  <c r="BK101"/>
  <c r="J101"/>
  <c r="J60"/>
  <c r="R101"/>
  <c r="BK117"/>
  <c r="J117"/>
  <c r="J61"/>
  <c r="R117"/>
  <c r="P146"/>
  <c r="R185"/>
  <c r="BK232"/>
  <c r="J232"/>
  <c r="J66"/>
  <c r="T257"/>
  <c r="BK311"/>
  <c r="J311"/>
  <c r="J69"/>
  <c r="P317"/>
  <c r="P335"/>
  <c r="BK376"/>
  <c r="J376"/>
  <c r="J73"/>
  <c r="P400"/>
  <c r="R425"/>
  <c r="P447"/>
  <c r="BK460"/>
  <c r="J460"/>
  <c r="J77"/>
  <c r="T460"/>
  <c r="R549"/>
  <c r="P101"/>
  <c r="T117"/>
  <c r="T185"/>
  <c r="P257"/>
  <c r="R317"/>
  <c r="T355"/>
  <c r="P425"/>
  <c r="T447"/>
  <c r="R460"/>
  <c r="T549"/>
  <c r="BK203"/>
  <c r="J203"/>
  <c r="J64"/>
  <c r="BE124"/>
  <c r="BE179"/>
  <c r="BE223"/>
  <c r="BE239"/>
  <c r="BE242"/>
  <c r="BE254"/>
  <c r="BE339"/>
  <c r="BE352"/>
  <c r="BE401"/>
  <c r="BE404"/>
  <c r="BE442"/>
  <c r="BE444"/>
  <c r="BE492"/>
  <c r="BE494"/>
  <c r="BE498"/>
  <c r="BE500"/>
  <c r="BE506"/>
  <c r="BE516"/>
  <c r="J52"/>
  <c r="BE102"/>
  <c r="BE108"/>
  <c r="BE121"/>
  <c r="BE153"/>
  <c r="BE162"/>
  <c r="BE168"/>
  <c r="BE170"/>
  <c r="BE248"/>
  <c r="BE261"/>
  <c r="BE305"/>
  <c r="BE315"/>
  <c r="BE318"/>
  <c r="BE392"/>
  <c r="BE395"/>
  <c r="BE440"/>
  <c r="BE457"/>
  <c r="BE470"/>
  <c r="BE481"/>
  <c r="BE490"/>
  <c r="BE514"/>
  <c r="BE520"/>
  <c r="BE522"/>
  <c r="BE529"/>
  <c r="BE533"/>
  <c r="BE535"/>
  <c r="BE537"/>
  <c r="E48"/>
  <c r="BE111"/>
  <c r="BE147"/>
  <c r="BE173"/>
  <c r="BE192"/>
  <c r="BE195"/>
  <c r="BE204"/>
  <c r="BE220"/>
  <c r="BE236"/>
  <c r="BE264"/>
  <c r="BE281"/>
  <c r="BE326"/>
  <c r="BE329"/>
  <c r="BE336"/>
  <c r="BE342"/>
  <c r="BE369"/>
  <c r="BE380"/>
  <c r="BE422"/>
  <c r="BE426"/>
  <c r="BE461"/>
  <c r="BE484"/>
  <c r="BE504"/>
  <c r="BE541"/>
  <c r="BE552"/>
  <c r="BE570"/>
  <c r="J55"/>
  <c r="F97"/>
  <c r="BE150"/>
  <c r="BE176"/>
  <c r="BE208"/>
  <c r="BE245"/>
  <c r="BE283"/>
  <c r="BE371"/>
  <c r="BE383"/>
  <c r="BE386"/>
  <c r="BE409"/>
  <c r="BE429"/>
  <c r="BE451"/>
  <c r="BE487"/>
  <c r="BE508"/>
  <c r="BE527"/>
  <c r="BE545"/>
  <c r="BE547"/>
  <c r="BE554"/>
  <c r="BE558"/>
  <c r="BE130"/>
  <c r="BE133"/>
  <c r="BE136"/>
  <c r="BE142"/>
  <c r="BE159"/>
  <c r="BE165"/>
  <c r="BE217"/>
  <c r="BE226"/>
  <c r="BE229"/>
  <c r="BE279"/>
  <c r="BE286"/>
  <c r="BE295"/>
  <c r="BE302"/>
  <c r="BE308"/>
  <c r="BE312"/>
  <c r="BE347"/>
  <c r="BE359"/>
  <c r="BE361"/>
  <c r="BE366"/>
  <c r="BE377"/>
  <c r="BE406"/>
  <c r="BE414"/>
  <c r="BE432"/>
  <c r="BE435"/>
  <c r="BE475"/>
  <c r="BE560"/>
  <c r="BE562"/>
  <c r="J54"/>
  <c r="BE144"/>
  <c r="BE156"/>
  <c r="BE182"/>
  <c r="BE186"/>
  <c r="BE189"/>
  <c r="BE233"/>
  <c r="BE258"/>
  <c r="BE270"/>
  <c r="BE273"/>
  <c r="BE276"/>
  <c r="BE298"/>
  <c r="BE321"/>
  <c r="BE332"/>
  <c r="BE373"/>
  <c r="BE448"/>
  <c r="BE454"/>
  <c r="BE464"/>
  <c r="BE478"/>
  <c r="BE502"/>
  <c r="BE550"/>
  <c r="BE566"/>
  <c r="BE568"/>
  <c r="BE114"/>
  <c r="BE127"/>
  <c r="BE350"/>
  <c r="BE389"/>
  <c r="BE412"/>
  <c r="BE438"/>
  <c r="BE496"/>
  <c r="BE512"/>
  <c r="BE518"/>
  <c r="BE524"/>
  <c r="BE539"/>
  <c r="BE564"/>
  <c r="BE105"/>
  <c r="BE118"/>
  <c r="BE139"/>
  <c r="BE198"/>
  <c r="BE201"/>
  <c r="BE211"/>
  <c r="BE214"/>
  <c r="BE251"/>
  <c r="BE267"/>
  <c r="BE289"/>
  <c r="BE292"/>
  <c r="BE323"/>
  <c r="BE345"/>
  <c r="BE356"/>
  <c r="BE364"/>
  <c r="BE398"/>
  <c r="BE417"/>
  <c r="BE420"/>
  <c r="BE467"/>
  <c r="BE510"/>
  <c r="BE531"/>
  <c r="BE543"/>
  <c r="BE556"/>
  <c r="F36"/>
  <c i="1" r="BC55"/>
  <c r="BC54"/>
  <c r="W32"/>
  <c i="2" r="F37"/>
  <c i="1" r="BD55"/>
  <c r="BD54"/>
  <c r="W33"/>
  <c i="2" r="J34"/>
  <c i="1" r="AW55"/>
  <c i="2" r="F34"/>
  <c i="1" r="BA55"/>
  <c r="BA54"/>
  <c r="W30"/>
  <c i="2" r="F35"/>
  <c i="1" r="BB55"/>
  <c r="BB54"/>
  <c r="AX54"/>
  <c i="2" l="1" r="P100"/>
  <c i="1" r="AU55"/>
  <c i="2" r="T100"/>
  <c r="R100"/>
  <c r="BK100"/>
  <c r="J100"/>
  <c r="J59"/>
  <c r="J474"/>
  <c r="J79"/>
  <c i="1" r="AU54"/>
  <c r="W31"/>
  <c i="2" r="J33"/>
  <c i="1" r="AV55"/>
  <c r="AT55"/>
  <c r="AW54"/>
  <c r="AK30"/>
  <c r="AY54"/>
  <c i="2" r="F33"/>
  <c i="1" r="AZ55"/>
  <c r="AZ54"/>
  <c r="AV54"/>
  <c r="AK29"/>
  <c i="2" l="1" r="J30"/>
  <c i="1" r="AG55"/>
  <c r="AG54"/>
  <c r="AK26"/>
  <c r="AK35"/>
  <c r="AT54"/>
  <c r="AN54"/>
  <c r="W29"/>
  <c i="2" l="1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<sst xmlns="http://schemas.openxmlformats.org/spreadsheetml/2006/main">
  <si>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</si>
  <si>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</si>
  <si>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</si>
  <si>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</si>
  <si>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</si>
  <si>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{c23e1d50-5747-48e5-8380-c18f79d2e7f1}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</si>
  <si>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</si>
  <si>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</si>
  <si>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</si>
  <si>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</si>
  <si>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</si>
  <si>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0,001</t>
  </si>
  <si>
    <t>Kód:</t>
  </si>
  <si>
    <t>65024043</t>
  </si>
  <si>
    <t>Zakázka:</t>
  </si>
  <si>
    <t>Obvod OŘ SPS Ústí nad Labem - opravy a údržba objektů 2024-2026 (ČÁST 2 - Most)</t>
  </si>
  <si>
    <t>KSO:</t>
  </si>
  <si>
    <t/>
  </si>
  <si>
    <t>CC-CZ:</t>
  </si>
  <si>
    <t>Místo:</t>
  </si>
  <si>
    <t>obvod SPS provozního oddělení Most</t>
  </si>
  <si>
    <t>Datum:</t>
  </si>
  <si>
    <t>6. 8. 2024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</si>
  <si>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</si>
  <si>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</si>
  <si>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</si>
  <si>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</si>
  <si>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</si>
  <si>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</si>
  <si>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</si>
  <si>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</si>
  <si>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</si>
  <si>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</si>
  <si>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</si>
  <si>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</si>
  <si>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</si>
  <si>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</si>
  <si>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</si>
  <si>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</si>
  <si>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</si>
  <si>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</si>
  <si>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</si>
  <si>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</si>
  <si>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</si>
  <si>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</si>
  <si>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</si>
  <si>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</si>
  <si>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</si>
  <si>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</si>
  <si>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</si>
  <si>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</si>
  <si>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</si>
  <si>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</si>
  <si>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</si>
  <si>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</si>
  <si>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</si>
  <si>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</si>
  <si>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</si>
  <si>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</si>
  <si>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</si>
  <si>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</si>
  <si>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</si>
  <si>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</si>
  <si>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</si>
  <si>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</si>
  <si>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</si>
  <si>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</si>
  <si>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</si>
  <si>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</si>
  <si>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</si>
  <si>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</si>
  <si>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</si>
  <si>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</si>
  <si>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</si>
  <si>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</si>
  <si>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</si>
  <si>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Předpokládaný objem dílčích smluv</t>
  </si>
  <si>
    <t>STA</t>
  </si>
  <si>
    <t>1</t>
  </si>
  <si>
    <t>{b2285b8a-fe8b-4da6-91ab-d3f8cf18565b}</t>
  </si>
  <si>
    <t>2</t>
  </si>
  <si>
    <t>KRYCÍ LIST SOUPISU PRACÍ</t>
  </si>
  <si>
    <t>Objekt:</t>
  </si>
  <si>
    <t>01 - Předpokládaný objem dílčích smluv</t>
  </si>
  <si>
    <t>REKAPITULACE ČLENĚNÍ SOUPISU PRACÍ</t>
  </si>
  <si>
    <t>Kód dílu - Popis</t>
  </si>
  <si>
    <t>Cena celkem [CZK]</t>
  </si>
  <si>
    <t>-1</t>
  </si>
  <si>
    <t>3 - Svislé a kompletní konstrukce</t>
  </si>
  <si>
    <t>6 - Úpravy povrchů, podlahy a osazování výplní</t>
  </si>
  <si>
    <t>9 - Ostatní konstrukce a práce, bourání</t>
  </si>
  <si>
    <t>997 - Přesun sutě</t>
  </si>
  <si>
    <t>998 - Přesun hmot</t>
  </si>
  <si>
    <t>721 - Zdravotechnika - vnitřní kanalizace</t>
  </si>
  <si>
    <t>722 - Zdravotechnika - vnitřní vodovod</t>
  </si>
  <si>
    <t>725 - Zdravotechnika - zařizovací předměty</t>
  </si>
  <si>
    <t>735 - Ústřední vytápění - otopná tělesa</t>
  </si>
  <si>
    <t>741 - Elektroinstalace - silnoproud</t>
  </si>
  <si>
    <t>751 - Vzduchotechnika</t>
  </si>
  <si>
    <t>763 - Konstrukce suché výstavby</t>
  </si>
  <si>
    <t>766 - Konstrukce truhlářské</t>
  </si>
  <si>
    <t>771 - Podlahy z dlaždic</t>
  </si>
  <si>
    <t>776 - Podlahy povlakové</t>
  </si>
  <si>
    <t>781 - Dokončovací práce - obklady</t>
  </si>
  <si>
    <t>783 - Dokončovací práce - nátěry</t>
  </si>
  <si>
    <t>784 - Dokončovací práce - malby a tapety</t>
  </si>
  <si>
    <t>PSV - Práce a dodávky PSV</t>
  </si>
  <si>
    <t xml:space="preserve">    765 - Krytina skládaná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</si>
  <si>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</si>
  <si>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</si>
  <si>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</si>
  <si>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</si>
  <si>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</si>
  <si>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</si>
  <si>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</si>
  <si>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</si>
  <si>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</si>
  <si>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</si>
  <si>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</si>
  <si>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</si>
  <si>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</si>
  <si>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</si>
  <si>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</si>
  <si>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Svislé a kompletní konstrukce</t>
  </si>
  <si>
    <t>ROZPOCET</t>
  </si>
  <si>
    <t>K</t>
  </si>
  <si>
    <t>340235212</t>
  </si>
  <si>
    <t>Zazdívka otvorů v příčkách nebo stěnách pl do 0,0225 m2 cihlami plnými tl přes 100 mm</t>
  </si>
  <si>
    <t>kus</t>
  </si>
  <si>
    <t>CS ÚRS 2024 02</t>
  </si>
  <si>
    <t>4</t>
  </si>
  <si>
    <t>-981604031</t>
  </si>
  <si>
    <t>PP</t>
  </si>
  <si>
    <t>Zazdívka otvorů v příčkách nebo stěnách cihlami pálenými plnými plochy do 0,0225 m2, tloušťky přes 100 mm</t>
  </si>
  <si>
    <t>Online PSC</t>
  </si>
  <si>
    <t>https://podminky.urs.cz/item/CS_URS_2024_02/340235212</t>
  </si>
  <si>
    <t>340271035</t>
  </si>
  <si>
    <t>Zazdívka otvorů v příčkách nebo stěnách pl přes 1 do 4 m2 tvárnicemi pórobetonovými tl 125 mm</t>
  </si>
  <si>
    <t>m2</t>
  </si>
  <si>
    <t>-1214991009</t>
  </si>
  <si>
    <t>Zazdívka otvorů v příčkách nebo stěnách pórobetonovými tvárnicemi plochy přes 1 m2 do 4 m2, objemová hmotnost 500 kg/m3, tloušťka příčky 125 mm</t>
  </si>
  <si>
    <t>https://podminky.urs.cz/item/CS_URS_2024_02/340271035</t>
  </si>
  <si>
    <t>342272225</t>
  </si>
  <si>
    <t>Příčka z pórobetonových hladkých tvárnic na tenkovrstvou maltu tl 100 mm</t>
  </si>
  <si>
    <t>-62560143</t>
  </si>
  <si>
    <t>Příčky z pórobetonových tvárnic hladkých na tenké maltové lože objemová hmotnost do 500 kg/m3, tloušťka příčky 100 mm</t>
  </si>
  <si>
    <t>https://podminky.urs.cz/item/CS_URS_2024_02/342272225</t>
  </si>
  <si>
    <t>342272245</t>
  </si>
  <si>
    <t>Příčka z pórobetonových hladkých tvárnic na tenkovrstvou maltu tl 150 mm</t>
  </si>
  <si>
    <t>1544937075</t>
  </si>
  <si>
    <t>Příčky z pórobetonových tvárnic hladkých na tenké maltové lože objemová hmotnost do 500 kg/m3, tloušťka příčky 150 mm</t>
  </si>
  <si>
    <t>https://podminky.urs.cz/item/CS_URS_2024_02/342272245</t>
  </si>
  <si>
    <t>5</t>
  </si>
  <si>
    <t>346272216</t>
  </si>
  <si>
    <t>Přizdívka z pórobetonových tvárnic tl 50 mm</t>
  </si>
  <si>
    <t>1760790728</t>
  </si>
  <si>
    <t>Přizdívky z pórobetonových tvárnic objemová hmotnost do 500 kg/m3, na tenké maltové lože, tloušťka přizdívky 50 mm</t>
  </si>
  <si>
    <t>https://podminky.urs.cz/item/CS_URS_2024_02/346272216</t>
  </si>
  <si>
    <t>6</t>
  </si>
  <si>
    <t>Úpravy povrchů, podlahy a osazování výplní</t>
  </si>
  <si>
    <t>612135101</t>
  </si>
  <si>
    <t>Hrubá výplň rýh ve stěnách maltou jakékoli šířky rýhy</t>
  </si>
  <si>
    <t>586868938</t>
  </si>
  <si>
    <t>Hrubá výplň rýh maltou jakékoli šířky rýhy ve stěnách</t>
  </si>
  <si>
    <t>https://podminky.urs.cz/item/CS_URS_2024_02/612135101</t>
  </si>
  <si>
    <t>7</t>
  </si>
  <si>
    <t>612142001</t>
  </si>
  <si>
    <t>Pletivo sklovláknité vnitřních stěn vtlačené do tmelu</t>
  </si>
  <si>
    <t>1712193214</t>
  </si>
  <si>
    <t>Pletivo vnitřních ploch v ploše nebo pruzích, na plném podkladu sklovláknité vtlačené do tmelu včetně tmelu stěn</t>
  </si>
  <si>
    <t>https://podminky.urs.cz/item/CS_URS_2024_02/612142001</t>
  </si>
  <si>
    <t>8</t>
  </si>
  <si>
    <t>612311131</t>
  </si>
  <si>
    <t>Vápenný štuk vnitřních stěn tloušťky do 3 mm</t>
  </si>
  <si>
    <t>1074898299</t>
  </si>
  <si>
    <t>Vápenný štuk vnitřních ploch tloušťky do 3 mm svislých konstrukcí stěn</t>
  </si>
  <si>
    <t>https://podminky.urs.cz/item/CS_URS_2024_02/612311131</t>
  </si>
  <si>
    <t>9</t>
  </si>
  <si>
    <t>612321111</t>
  </si>
  <si>
    <t>Vápenocementová omítka hrubá jednovrstvá zatřená vnitřních stěn nanášená ručně</t>
  </si>
  <si>
    <t>-122869112</t>
  </si>
  <si>
    <t>Omítka vápenocementová vnitřních ploch nanášená ručně jednovrstvá, tloušťky do 10 mm hrubá zatřená svislých konstrukcí stěn</t>
  </si>
  <si>
    <t>https://podminky.urs.cz/item/CS_URS_2024_02/612321111</t>
  </si>
  <si>
    <t>10</t>
  </si>
  <si>
    <t>612325211</t>
  </si>
  <si>
    <t>Vápenocementová hladká omítka malých ploch do 0,09 m2 na stěnách</t>
  </si>
  <si>
    <t>991861700</t>
  </si>
  <si>
    <t>Vápenocementová omítka jednotlivých malých ploch hladká na stěnách, plochy jednotlivě do 0,09 m2</t>
  </si>
  <si>
    <t>https://podminky.urs.cz/item/CS_URS_2024_02/612325211</t>
  </si>
  <si>
    <t>11</t>
  </si>
  <si>
    <t>619995001</t>
  </si>
  <si>
    <t>Začištění omítek kolem oken, dveří, podlah nebo obkladů</t>
  </si>
  <si>
    <t>m</t>
  </si>
  <si>
    <t>1153307187</t>
  </si>
  <si>
    <t>Začištění omítek (s dodáním hmot) kolem oken, dveří, podlah, obkladů apod.</t>
  </si>
  <si>
    <t>https://podminky.urs.cz/item/CS_URS_2024_02/619995001</t>
  </si>
  <si>
    <t>631311112</t>
  </si>
  <si>
    <t>Mazanina tl přes 50 do 80 mm z betonu prostého bez zvýšených nároků na prostředí tř. C 8/10</t>
  </si>
  <si>
    <t>m3</t>
  </si>
  <si>
    <t>-1365983996</t>
  </si>
  <si>
    <t>Mazanina z betonu prostého bez zvýšených nároků na prostředí tl. přes 50 do 80 mm tř. C 8/10</t>
  </si>
  <si>
    <t>https://podminky.urs.cz/item/CS_URS_2024_02/631311112</t>
  </si>
  <si>
    <t>13</t>
  </si>
  <si>
    <t>642944121</t>
  </si>
  <si>
    <t>Osazování ocelových zárubní dodatečné pl do 2,5 m2</t>
  </si>
  <si>
    <t>1099980384</t>
  </si>
  <si>
    <t>Osazení ocelových dveřních zárubní lisovaných nebo z úhelníků dodatečně s vybetonováním prahu, plochy do 2,5 m2</t>
  </si>
  <si>
    <t>https://podminky.urs.cz/item/CS_URS_2024_02/642944121</t>
  </si>
  <si>
    <t>14</t>
  </si>
  <si>
    <t>M</t>
  </si>
  <si>
    <t>55331130</t>
  </si>
  <si>
    <t>zárubeň ocelová pro běžné zdění hranatý profil 125 800 levá,pravá</t>
  </si>
  <si>
    <t>-154009128</t>
  </si>
  <si>
    <t>15</t>
  </si>
  <si>
    <t>55331126</t>
  </si>
  <si>
    <t>zárubeň ocelová pro běžné zdění hranatý profil 125 600 levá,pravá</t>
  </si>
  <si>
    <t>-1119154769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</si>
  <si>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</si>
  <si>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</si>
  <si>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</si>
  <si>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</si>
  <si>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-2033038084</t>
  </si>
  <si>
    <t>Lešení pomocné pracovní pro objekty pozemních staveb pro zatížení do 150 kg/m2, o výšce lešeňové podlahy do 1,9 m</t>
  </si>
  <si>
    <t>https://podminky.urs.cz/item/CS_URS_2024_02/949101111</t>
  </si>
  <si>
    <t>17</t>
  </si>
  <si>
    <t>949111211</t>
  </si>
  <si>
    <t>Příplatek k lešení lehkému kozovému trubkovému v do 1,2 m za každý den použití</t>
  </si>
  <si>
    <t>sada</t>
  </si>
  <si>
    <t>-139417475</t>
  </si>
  <si>
    <t>Lešení lehké kozové trubkové o výšce lešeňové podlahy do 1,2 m příplatek k ceně za každý den použití</t>
  </si>
  <si>
    <t>https://podminky.urs.cz/item/CS_URS_2024_02/949111211</t>
  </si>
  <si>
    <t>18</t>
  </si>
  <si>
    <t>949111812</t>
  </si>
  <si>
    <t>Demontáž lešení lehkého kozového trubkového v přes 1,2 do 1,9 m</t>
  </si>
  <si>
    <t>2141055922</t>
  </si>
  <si>
    <t>Lešení lehké kozové trubkové o výšce lešeňové podlahy přes 1,2 do 1,9 m demontáž</t>
  </si>
  <si>
    <t>https://podminky.urs.cz/item/CS_URS_2024_02/949111812</t>
  </si>
  <si>
    <t>19</t>
  </si>
  <si>
    <t>952901111</t>
  </si>
  <si>
    <t>Vyčištění budov bytové a občanské výstavby při výšce podlaží do 4 m</t>
  </si>
  <si>
    <t>76154339</t>
  </si>
  <si>
    <t>Vyčištění budov nebo objektů před předáním do užívání budov bytové nebo občanské výstavby, světlé výšky podlaží do 4 m</t>
  </si>
  <si>
    <t>https://podminky.urs.cz/item/CS_URS_2024_02/952901111</t>
  </si>
  <si>
    <t>20</t>
  </si>
  <si>
    <t>962031133</t>
  </si>
  <si>
    <t>Bourání příček nebo přizdívek z cihel pálených tl přes 100 do 150 mm</t>
  </si>
  <si>
    <t>-396250404</t>
  </si>
  <si>
    <t>Bourání příček nebo přizdívek z cihel pálených plných nebo dutých, tl. přes 100 do 150 mm</t>
  </si>
  <si>
    <t>https://podminky.urs.cz/item/CS_URS_2024_02/962031133</t>
  </si>
  <si>
    <t>968062355</t>
  </si>
  <si>
    <t>Vybourání dřevěných rámů oken dvojitých včetně křídel pl do 2 m2</t>
  </si>
  <si>
    <t>-727314816</t>
  </si>
  <si>
    <t>Vybourání dřevěných rámů oken s křídly, dveřních zárubní, vrat, stěn, ostění nebo obkladů rámů oken s křídly dvojitých, plochy do 2 m2</t>
  </si>
  <si>
    <t>https://podminky.urs.cz/item/CS_URS_2024_02/968062355</t>
  </si>
  <si>
    <t>22</t>
  </si>
  <si>
    <t>968072455</t>
  </si>
  <si>
    <t>Vybourání kovových dveřních zárubní pl do 2 m2</t>
  </si>
  <si>
    <t>-542196653</t>
  </si>
  <si>
    <t>Vybourání kovových rámů oken s křídly, dveřních zárubní, vrat, stěn, ostění nebo obkladů dveřních zárubní, plochy do 2 m2</t>
  </si>
  <si>
    <t>https://podminky.urs.cz/item/CS_URS_2024_02/968072455</t>
  </si>
  <si>
    <t>23</t>
  </si>
  <si>
    <t>969011121</t>
  </si>
  <si>
    <t>Vybourání vodovodního, plynového a pod. vedení DN do 52 mm</t>
  </si>
  <si>
    <t>-1408514281</t>
  </si>
  <si>
    <t>24</t>
  </si>
  <si>
    <t>971033331</t>
  </si>
  <si>
    <t>Vybourání otvorů ve zdivu cihelném pl do 0,09 m2 na MVC nebo MV tl do 150 mm</t>
  </si>
  <si>
    <t>357593511</t>
  </si>
  <si>
    <t>Vybourání otvorů ve zdivu základovém nebo nadzákladovém z cihel, tvárnic, příčkovek z cihel pálených na maltu vápennou nebo vápenocementovou plochy do 0,09 m2, tl. do 150 mm</t>
  </si>
  <si>
    <t>https://podminky.urs.cz/item/CS_URS_2024_02/971033331</t>
  </si>
  <si>
    <t>25</t>
  </si>
  <si>
    <t>971033341</t>
  </si>
  <si>
    <t>Vybourání otvorů ve zdivu cihelném pl do 0,09 m2 na MVC nebo MV tl do 300 mm</t>
  </si>
  <si>
    <t>2011537216</t>
  </si>
  <si>
    <t>Vybourání otvorů ve zdivu základovém nebo nadzákladovém z cihel, tvárnic, příčkovek z cihel pálených na maltu vápennou nebo vápenocementovou plochy do 0,09 m2, tl. do 300 mm</t>
  </si>
  <si>
    <t>https://podminky.urs.cz/item/CS_URS_2024_02/971033341</t>
  </si>
  <si>
    <t>26</t>
  </si>
  <si>
    <t>971033631</t>
  </si>
  <si>
    <t>Vybourání otvorů ve zdivu cihelném pl do 4 m2 na MVC nebo MV tl do 150 mm</t>
  </si>
  <si>
    <t>-406024973</t>
  </si>
  <si>
    <t>Vybourání otvorů ve zdivu základovém nebo nadzákladovém z cihel, tvárnic, příčkovek z cihel pálených na maltu vápennou nebo vápenocementovou plochy do 4 m2, tl. do 150 mm</t>
  </si>
  <si>
    <t>https://podminky.urs.cz/item/CS_URS_2024_02/971033631</t>
  </si>
  <si>
    <t>27</t>
  </si>
  <si>
    <t>972054241</t>
  </si>
  <si>
    <t>Vybourání otvorů v ŽB stropech nebo klenbách pl do 0,09 m2 tl do 150 mm</t>
  </si>
  <si>
    <t>448197903</t>
  </si>
  <si>
    <t>Vybourání otvorů ve stropech nebo klenbách železobetonových bez odstranění podlahy a násypu, plochy do 0,09 m2, tl. do 150 mm</t>
  </si>
  <si>
    <t>https://podminky.urs.cz/item/CS_URS_2024_02/972054241</t>
  </si>
  <si>
    <t>28</t>
  </si>
  <si>
    <t>974031144</t>
  </si>
  <si>
    <t>Vysekání rýh ve zdivu cihelném hl do 70 mm š do 150 mm</t>
  </si>
  <si>
    <t>784493991</t>
  </si>
  <si>
    <t>Vysekání rýh ve zdivu cihelném na maltu vápennou nebo vápenocementovou do hl. 70 mm a šířky do 150 mm</t>
  </si>
  <si>
    <t>https://podminky.urs.cz/item/CS_URS_2024_02/974031144</t>
  </si>
  <si>
    <t>997</t>
  </si>
  <si>
    <t>Přesun sutě</t>
  </si>
  <si>
    <t>29</t>
  </si>
  <si>
    <t>997006004</t>
  </si>
  <si>
    <t>Pytlování nebezpečného odpadu ze střešních šablon s obsahem azbestu</t>
  </si>
  <si>
    <t>t</t>
  </si>
  <si>
    <t>-2083941136</t>
  </si>
  <si>
    <t>Úprava stavebního odpadu pytlování nebezpečného odpadu s obsahem azbestu ze šablon</t>
  </si>
  <si>
    <t>https://podminky.urs.cz/item/CS_URS_2024_02/997006004</t>
  </si>
  <si>
    <t>30</t>
  </si>
  <si>
    <t>997013211</t>
  </si>
  <si>
    <t>Vnitrostaveništní doprava suti a vybouraných hmot pro budovy v do 6 m ručně</t>
  </si>
  <si>
    <t>431469973</t>
  </si>
  <si>
    <t>Vnitrostaveništní doprava suti a vybouraných hmot vodorovně do 50 m s naložením ručně pro budovy a haly výšky do 6 m</t>
  </si>
  <si>
    <t>https://podminky.urs.cz/item/CS_URS_2024_02/997013211</t>
  </si>
  <si>
    <t>31</t>
  </si>
  <si>
    <t>997013509</t>
  </si>
  <si>
    <t>Příplatek k odvozu suti a vybouraných hmot na skládku ZKD 1 km přes 1 km</t>
  </si>
  <si>
    <t>-2103072712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</si>
  <si>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</si>
  <si>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</si>
  <si>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32</t>
  </si>
  <si>
    <t>997013511</t>
  </si>
  <si>
    <t>Odvoz suti a vybouraných hmot z meziskládky na skládku do 1 km s naložením a se složením</t>
  </si>
  <si>
    <t>-2083995328</t>
  </si>
  <si>
    <t>Odvoz suti a vybouraných hmot z meziskládky na skládku s naložením a se složením, na vzdálenost do 1 km</t>
  </si>
  <si>
    <t>https://podminky.urs.cz/item/CS_URS_2024_02/997013511</t>
  </si>
  <si>
    <t>33</t>
  </si>
  <si>
    <t>997013821</t>
  </si>
  <si>
    <t>Poplatek za uložení na skládce (skládkovné) stavebního odpadu s obsahem azbestu kód odpadu 17 06 05</t>
  </si>
  <si>
    <t>628550019</t>
  </si>
  <si>
    <t>Poplatek za uložení stavebního odpadu na skládce (skládkovné) ze stavebních materiálů obsahujících azbest zatříděných do Katalogu odpadů pod kódem 17 06 05</t>
  </si>
  <si>
    <t>https://podminky.urs.cz/item/CS_URS_2024_02/997013821</t>
  </si>
  <si>
    <t>34</t>
  </si>
  <si>
    <t>997013831</t>
  </si>
  <si>
    <t>Poplatek za uložení stavebního odpadu na skládce (skládkovné) směsného stavebního a demoličního zatříděného do Katalogu odpadů pod kódem 170 904</t>
  </si>
  <si>
    <t>44592400</t>
  </si>
  <si>
    <t>998</t>
  </si>
  <si>
    <t>Přesun hmot</t>
  </si>
  <si>
    <t>35</t>
  </si>
  <si>
    <t>998011001</t>
  </si>
  <si>
    <t>Přesun hmot pro budovy zděné v do 6 m</t>
  </si>
  <si>
    <t>-1621800924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</si>
  <si>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</si>
  <si>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https://podminky.urs.cz/item/CS_URS_2024_02/998011001</t>
  </si>
  <si>
    <t>721</t>
  </si>
  <si>
    <t>Zdravotechnika - vnitřní kanalizace</t>
  </si>
  <si>
    <t>36</t>
  </si>
  <si>
    <t>721140802</t>
  </si>
  <si>
    <t>Demontáž potrubí litinové DN do 100</t>
  </si>
  <si>
    <t>1573921671</t>
  </si>
  <si>
    <t>Demontáž potrubí z litinových trub odpadních nebo dešťových do DN 100</t>
  </si>
  <si>
    <t>https://podminky.urs.cz/item/CS_URS_2024_02/721140802</t>
  </si>
  <si>
    <t>37</t>
  </si>
  <si>
    <t>721174025</t>
  </si>
  <si>
    <t>Potrubí kanalizační z PP odpadní DN 110</t>
  </si>
  <si>
    <t>-471130143</t>
  </si>
  <si>
    <t>Potrubí z trub polypropylenových odpadní (svislé) DN 110</t>
  </si>
  <si>
    <t>https://podminky.urs.cz/item/CS_URS_2024_02/721174025</t>
  </si>
  <si>
    <t>38</t>
  </si>
  <si>
    <t>721174043</t>
  </si>
  <si>
    <t>Potrubí kanalizační z PP připojovací DN 50</t>
  </si>
  <si>
    <t>817567948</t>
  </si>
  <si>
    <t>Potrubí z trub polypropylenových připojovací DN 50</t>
  </si>
  <si>
    <t>https://podminky.urs.cz/item/CS_URS_2024_02/721174043</t>
  </si>
  <si>
    <t>39</t>
  </si>
  <si>
    <t>721174045</t>
  </si>
  <si>
    <t>Potrubí kanalizační z PP připojovací DN 110</t>
  </si>
  <si>
    <t>592405009</t>
  </si>
  <si>
    <t>Potrubí z trub polypropylenových připojovací DN 110</t>
  </si>
  <si>
    <t>https://podminky.urs.cz/item/CS_URS_2024_02/721174045</t>
  </si>
  <si>
    <t>40</t>
  </si>
  <si>
    <t>721210812</t>
  </si>
  <si>
    <t>Demontáž vpustí podlahových z kyselinovzdorné kameniny DN 70</t>
  </si>
  <si>
    <t>1418837543</t>
  </si>
  <si>
    <t>Demontáž kanalizačního příslušenství vpustí podlahových z kyselinovzdorné kameniny DN 70</t>
  </si>
  <si>
    <t>https://podminky.urs.cz/item/CS_URS_2024_02/721210812</t>
  </si>
  <si>
    <t>41</t>
  </si>
  <si>
    <t>721211401</t>
  </si>
  <si>
    <t>Vpusť podlahová s vodorovným odtokem DN 40/50 mřížka nerez 115x115</t>
  </si>
  <si>
    <t>1935887945</t>
  </si>
  <si>
    <t>Podlahové vpusti s vodorovným odtokem DN 40/50 mřížka nerez 115x115</t>
  </si>
  <si>
    <t>https://podminky.urs.cz/item/CS_URS_2024_02/721211401</t>
  </si>
  <si>
    <t>42</t>
  </si>
  <si>
    <t>721290111</t>
  </si>
  <si>
    <t>Zkouška těsnosti potrubí kanalizace vodou DN do 125</t>
  </si>
  <si>
    <t>2121509689</t>
  </si>
  <si>
    <t>Zkouška těsnosti kanalizace v objektech vodou do DN 125</t>
  </si>
  <si>
    <t>https://podminky.urs.cz/item/CS_URS_2024_02/721290111</t>
  </si>
  <si>
    <t>43</t>
  </si>
  <si>
    <t>998721101</t>
  </si>
  <si>
    <t>Přesun hmot tonážní pro vnitřní kanalizaci v objektech v do 6 m</t>
  </si>
  <si>
    <t>-399242909</t>
  </si>
  <si>
    <t>Přesun hmot pro vnitřní kanalizaci stanovený z hmotnosti přesunovaného materiálu vodorovná dopravní vzdálenost do 50 m základní v objektech výšky do 6 m</t>
  </si>
  <si>
    <t>https://podminky.urs.cz/item/CS_URS_2024_02/998721101</t>
  </si>
  <si>
    <t>722</t>
  </si>
  <si>
    <t>Zdravotechnika - vnitřní vodovod</t>
  </si>
  <si>
    <t>44</t>
  </si>
  <si>
    <t>722174002</t>
  </si>
  <si>
    <t>Potrubí vodovodní plastové PPR svar polyfúze PN 16 D 20x2,8 mm</t>
  </si>
  <si>
    <t>-1934869300</t>
  </si>
  <si>
    <t>Potrubí z plastových trubek z polypropylenu PPR svařovaných polyfúzně PN 16 (SDR 7,4) D 20 x 2,8</t>
  </si>
  <si>
    <t>https://podminky.urs.cz/item/CS_URS_2024_02/722174002</t>
  </si>
  <si>
    <t>45</t>
  </si>
  <si>
    <t>722181221</t>
  </si>
  <si>
    <t>Ochrana vodovodního potrubí přilepenými termoizolačními trubicemi z PE tl přes 6 do 9 mm DN do 22 mm</t>
  </si>
  <si>
    <t>-274992351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</si>
  <si>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</si>
  <si>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https://podminky.urs.cz/item/CS_URS_2024_02/722181221</t>
  </si>
  <si>
    <t>46</t>
  </si>
  <si>
    <t>722220111</t>
  </si>
  <si>
    <t>Nástěnka pro výtokový ventil G 1/2" s jedním závitem</t>
  </si>
  <si>
    <t>1207659944</t>
  </si>
  <si>
    <t>Armatury s jedním závitem nástěnky pro výtokový ventil G 1/2"</t>
  </si>
  <si>
    <t>https://podminky.urs.cz/item/CS_URS_2024_02/722220111</t>
  </si>
  <si>
    <t>47</t>
  </si>
  <si>
    <t>722232171</t>
  </si>
  <si>
    <t>Kohout kulový rohový G 1/2" PN 42 do 185°C plnoprůtokový s vnějším a vnitřním závitem</t>
  </si>
  <si>
    <t>1434190091</t>
  </si>
  <si>
    <t>Armatury se dvěma závity kulové kohouty PN 42 do 185 °C rohové plnoprůtokové vnější a vnitřní závit G 1/2"</t>
  </si>
  <si>
    <t>https://podminky.urs.cz/item/CS_URS_2024_02/722232171</t>
  </si>
  <si>
    <t>48</t>
  </si>
  <si>
    <t>722240122</t>
  </si>
  <si>
    <t>Kohout kulový plastový PPR DN 20</t>
  </si>
  <si>
    <t>-319502105</t>
  </si>
  <si>
    <t>Armatury z plastických hmot kohouty (PPR) kulové DN 20</t>
  </si>
  <si>
    <t>https://podminky.urs.cz/item/CS_URS_2024_02/722240122</t>
  </si>
  <si>
    <t>49</t>
  </si>
  <si>
    <t>722290226</t>
  </si>
  <si>
    <t>Zkouška těsnosti vodovodního potrubí závitového DN do 50</t>
  </si>
  <si>
    <t>-2129981326</t>
  </si>
  <si>
    <t>Zkoušky, proplach a desinfekce vodovodního potrubí zkoušky těsnosti vodovodního potrubí závitového do DN 50</t>
  </si>
  <si>
    <t>https://podminky.urs.cz/item/CS_URS_2024_02/722290226</t>
  </si>
  <si>
    <t>50</t>
  </si>
  <si>
    <t>722290234</t>
  </si>
  <si>
    <t>Proplach a dezinfekce vodovodního potrubí DN do 80</t>
  </si>
  <si>
    <t>-1674687834</t>
  </si>
  <si>
    <t>Zkoušky, proplach a desinfekce vodovodního potrubí proplach a desinfekce vodovodního potrubí do DN 80</t>
  </si>
  <si>
    <t>https://podminky.urs.cz/item/CS_URS_2024_02/722290234</t>
  </si>
  <si>
    <t>51</t>
  </si>
  <si>
    <t>998722101</t>
  </si>
  <si>
    <t>Přesun hmot tonážní pro vnitřní vodovod v objektech v do 6 m</t>
  </si>
  <si>
    <t>-1038986385</t>
  </si>
  <si>
    <t>Přesun hmot pro vnitřní vodovod stanovený z hmotnosti přesunovaného materiálu vodorovná dopravní vzdálenost do 50 m základní v objektech výšky do 6 m</t>
  </si>
  <si>
    <t>https://podminky.urs.cz/item/CS_URS_2024_02/998722101</t>
  </si>
  <si>
    <t>725</t>
  </si>
  <si>
    <t>Zdravotechnika - zařizovací předměty</t>
  </si>
  <si>
    <t>52</t>
  </si>
  <si>
    <t>725110811</t>
  </si>
  <si>
    <t>Demontáž klozetů splachovacích s nádrží</t>
  </si>
  <si>
    <t>soubor</t>
  </si>
  <si>
    <t>1115906647</t>
  </si>
  <si>
    <t>Demontáž klozetů splachovacíchch s nádrží nebo tlakovým splachovačem</t>
  </si>
  <si>
    <t>https://podminky.urs.cz/item/CS_URS_2024_02/725110811</t>
  </si>
  <si>
    <t>53</t>
  </si>
  <si>
    <t>725112171</t>
  </si>
  <si>
    <t>Kombi klozet s hlubokým splachováním odpad vodorovný</t>
  </si>
  <si>
    <t>-980772164</t>
  </si>
  <si>
    <t>Zařízení záchodů kombi klozety s hlubokým splachováním odpad vodorovný</t>
  </si>
  <si>
    <t>https://podminky.urs.cz/item/CS_URS_2024_02/725112171</t>
  </si>
  <si>
    <t>54</t>
  </si>
  <si>
    <t>725121502</t>
  </si>
  <si>
    <t>Pisoárový záchodek keramický bez splachovací nádrže bez odsávání a s otvorem pro ventil</t>
  </si>
  <si>
    <t>926210904</t>
  </si>
  <si>
    <t>Pisoárové záchodky keramické bez splachovací nádrže urinál bez odsávání s otvorem pro ventil</t>
  </si>
  <si>
    <t>https://podminky.urs.cz/item/CS_URS_2024_02/725121502</t>
  </si>
  <si>
    <t>55</t>
  </si>
  <si>
    <t>725210821</t>
  </si>
  <si>
    <t>Demontáž umyvadel bez výtokových armatur</t>
  </si>
  <si>
    <t>781940509</t>
  </si>
  <si>
    <t>Demontáž umyvadel bez výtokových armatur umyvadel</t>
  </si>
  <si>
    <t>https://podminky.urs.cz/item/CS_URS_2024_02/725210821</t>
  </si>
  <si>
    <t>56</t>
  </si>
  <si>
    <t>725211603</t>
  </si>
  <si>
    <t>Umyvadlo keramické bílé šířky 600 mm bez krytu na sifon připevněné na stěnu šrouby</t>
  </si>
  <si>
    <t>-1695099937</t>
  </si>
  <si>
    <t>Umyvadla keramická bílá bez výtokových armatur připevněná na stěnu šrouby bez sloupu nebo krytu na sifon, šířka umyvadla 600 mm</t>
  </si>
  <si>
    <t>https://podminky.urs.cz/item/CS_URS_2024_02/725211603</t>
  </si>
  <si>
    <t>57</t>
  </si>
  <si>
    <t>725244204</t>
  </si>
  <si>
    <t>Zástěna sprchová skleněná tl. 6 mm pevná bezdveřová na vaničku šířky 1000 mm</t>
  </si>
  <si>
    <t>-1567883659</t>
  </si>
  <si>
    <t>Sprchové dveře a zástěny zástěny sprchové ke stěně bezdveřové, pevná stěna sklo tl. 6 mm, na vaničku šířky 1000 mm</t>
  </si>
  <si>
    <t>https://podminky.urs.cz/item/CS_URS_2024_02/725244204</t>
  </si>
  <si>
    <t>58</t>
  </si>
  <si>
    <t>725244312</t>
  </si>
  <si>
    <t>Zástěna sprchová rámová se skleněnou výplní tl. 4 a 5 mm dveře posuvné jednodílné do niky na vaničku šířky 1000 mm</t>
  </si>
  <si>
    <t>1423929196</t>
  </si>
  <si>
    <t>Sprchové dveře a zástěny zástěny sprchové do niky rámové se skleněnou výplní tl. 4 a 5 mm dveře posuvné jednodílné, na vaničku šířky 1000 mm</t>
  </si>
  <si>
    <t>https://podminky.urs.cz/item/CS_URS_2024_02/725244312</t>
  </si>
  <si>
    <t>59</t>
  </si>
  <si>
    <t>725291211</t>
  </si>
  <si>
    <t>Doplňky zařízení koupelen a záchodů keramické mýdelník jednoduchý</t>
  </si>
  <si>
    <t>-1153573490</t>
  </si>
  <si>
    <t>60</t>
  </si>
  <si>
    <t>725291511</t>
  </si>
  <si>
    <t>Doplňky zařízení koupelen a záchodů plastové dávkovač tekutého mýdla na 350 ml</t>
  </si>
  <si>
    <t>1805810953</t>
  </si>
  <si>
    <t>61</t>
  </si>
  <si>
    <t>725330840</t>
  </si>
  <si>
    <t>Demontáž výlevka litinová nebo ocelová</t>
  </si>
  <si>
    <t>-2130382709</t>
  </si>
  <si>
    <t>Demontáž výlevek bez výtokových armatur a bez nádrže a splachovacího potrubí ocelových nebo litinových</t>
  </si>
  <si>
    <t>https://podminky.urs.cz/item/CS_URS_2024_02/725330840</t>
  </si>
  <si>
    <t>62</t>
  </si>
  <si>
    <t>725820801</t>
  </si>
  <si>
    <t>Demontáž baterie nástěnné do G 3 / 4</t>
  </si>
  <si>
    <t>454183643</t>
  </si>
  <si>
    <t>Demontáž baterií nástěnných do G 3/4</t>
  </si>
  <si>
    <t>https://podminky.urs.cz/item/CS_URS_2024_02/725820801</t>
  </si>
  <si>
    <t>63</t>
  </si>
  <si>
    <t>725822611</t>
  </si>
  <si>
    <t>Baterie umyvadlová stojánková páková bez výpusti</t>
  </si>
  <si>
    <t>-2098217271</t>
  </si>
  <si>
    <t>Baterie umyvadlové stojánkové pákové bez výpusti</t>
  </si>
  <si>
    <t>https://podminky.urs.cz/item/CS_URS_2024_02/725822611</t>
  </si>
  <si>
    <t>64</t>
  </si>
  <si>
    <t>725841311</t>
  </si>
  <si>
    <t>Baterie sprchová nástěnná páková</t>
  </si>
  <si>
    <t>-1378904379</t>
  </si>
  <si>
    <t>Baterie sprchové nástěnné pákové</t>
  </si>
  <si>
    <t>https://podminky.urs.cz/item/CS_URS_2024_02/725841311</t>
  </si>
  <si>
    <t>65</t>
  </si>
  <si>
    <t>725980123</t>
  </si>
  <si>
    <t>Dvířka 30/30</t>
  </si>
  <si>
    <t>1171665010</t>
  </si>
  <si>
    <t>https://podminky.urs.cz/item/CS_URS_2024_02/725980123</t>
  </si>
  <si>
    <t>66</t>
  </si>
  <si>
    <t>998725101</t>
  </si>
  <si>
    <t>Přesun hmot tonážní pro zařizovací předměty v objektech v do 6 m</t>
  </si>
  <si>
    <t>489284466</t>
  </si>
  <si>
    <t>Přesun hmot pro zařizovací předměty stanovený z hmotnosti přesunovaného materiálu vodorovná dopravní vzdálenost do 50 m základní v objektech výšky do 6 m</t>
  </si>
  <si>
    <t>https://podminky.urs.cz/item/CS_URS_2024_02/998725101</t>
  </si>
  <si>
    <t>735</t>
  </si>
  <si>
    <t>Ústřední vytápění - otopná tělesa</t>
  </si>
  <si>
    <t>67</t>
  </si>
  <si>
    <t>735111810</t>
  </si>
  <si>
    <t>Demontáž otopného tělesa litinového článkového</t>
  </si>
  <si>
    <t>-842823421</t>
  </si>
  <si>
    <t>Demontáž otopných těles litinových článkových</t>
  </si>
  <si>
    <t>https://podminky.urs.cz/item/CS_URS_2024_02/735111810</t>
  </si>
  <si>
    <t>68</t>
  </si>
  <si>
    <t>735141112</t>
  </si>
  <si>
    <t>Montáž tělesa lamelového výšky přes 1400 mm na stěnu</t>
  </si>
  <si>
    <t>-2106365147</t>
  </si>
  <si>
    <t>Montáž otopných těles lamelových na stěnu výšky tělesa přes 1400 mm</t>
  </si>
  <si>
    <t>https://podminky.urs.cz/item/CS_URS_2024_02/735141112</t>
  </si>
  <si>
    <t>69</t>
  </si>
  <si>
    <t>735151399</t>
  </si>
  <si>
    <t>Otopné těleso panelové dvoudeskové bez přídavné přestupní plochy výška/délka 700/1200 mm výkon 1340 W</t>
  </si>
  <si>
    <t>-1173542498</t>
  </si>
  <si>
    <t>Otopná tělesa panelová dvoudesková PN 1,0 MPa, T do 110°C bez přídavné přestupní plochy výšky tělesa 700 mm stavební délky / výkonu 1200 mm / 1340 W</t>
  </si>
  <si>
    <t>https://podminky.urs.cz/item/CS_URS_2024_02/735151399</t>
  </si>
  <si>
    <t>741</t>
  </si>
  <si>
    <t>Elektroinstalace - silnoproud</t>
  </si>
  <si>
    <t>70</t>
  </si>
  <si>
    <t>741371102</t>
  </si>
  <si>
    <t>Montáž svítidlo zářivkové průmyslové stropní přisazené 1 zdroj s krytem</t>
  </si>
  <si>
    <t>512</t>
  </si>
  <si>
    <t>-1118366941</t>
  </si>
  <si>
    <t>Montáž svítidel zářivkových se zapojením vodičů průmyslových stropních přisazených 1 zdroj s krytem</t>
  </si>
  <si>
    <t>https://podminky.urs.cz/item/CS_URS_2024_02/741371102</t>
  </si>
  <si>
    <t>71</t>
  </si>
  <si>
    <t>34833104</t>
  </si>
  <si>
    <t>svítidlo zářivkové průmyslové prachotěsné IP66, čirý akrylát, elektronický předřadník, 1x35W, délka 1572mm</t>
  </si>
  <si>
    <t>-56952518</t>
  </si>
  <si>
    <t>751</t>
  </si>
  <si>
    <t>Vzduchotechnika</t>
  </si>
  <si>
    <t>72</t>
  </si>
  <si>
    <t>644941111</t>
  </si>
  <si>
    <t>Osazování ventilačních mřížek velikosti do 150 x 200 mm</t>
  </si>
  <si>
    <t>-278923236</t>
  </si>
  <si>
    <t>Montáž průvětrníků nebo mřížek odvětrávacích velikosti do 150 x 200 mm</t>
  </si>
  <si>
    <t>https://podminky.urs.cz/item/CS_URS_2024_02/644941111</t>
  </si>
  <si>
    <t>73</t>
  </si>
  <si>
    <t>55341428</t>
  </si>
  <si>
    <t>mřížka větrací nerezová kruhová se síťovinou 150mm</t>
  </si>
  <si>
    <t>389495226</t>
  </si>
  <si>
    <t>74</t>
  </si>
  <si>
    <t>751311092</t>
  </si>
  <si>
    <t>Montáž vyústi čtyřhranné do čtyřhranného potrubí přes 0,040 do 0,080 m2</t>
  </si>
  <si>
    <t>1222970801</t>
  </si>
  <si>
    <t>Montáž vyústi čtyřhranné do čtyřhranného potrubí, průřezu přes 0,040 do 0,080 m2</t>
  </si>
  <si>
    <t>https://podminky.urs.cz/item/CS_URS_2024_02/751311092</t>
  </si>
  <si>
    <t>75</t>
  </si>
  <si>
    <t>751510861</t>
  </si>
  <si>
    <t>Demontáž vzduchotechnického potrubí plechového čtyřhranného s přírubou do suti průřezu přes 0,03 do 0,13 m2</t>
  </si>
  <si>
    <t>1432708483</t>
  </si>
  <si>
    <t>Demontáž vzduchotechnického potrubí plechového do suti čtyřhranného s přírubou, průřezu přes 0,03 do 0,13 m2</t>
  </si>
  <si>
    <t>https://podminky.urs.cz/item/CS_URS_2024_02/751510861</t>
  </si>
  <si>
    <t>76</t>
  </si>
  <si>
    <t>953943111</t>
  </si>
  <si>
    <t>Osazování výrobků do 1 kg/kus do vysekaných kapes zdiva</t>
  </si>
  <si>
    <t>-1293486259</t>
  </si>
  <si>
    <t>Osazování drobných kovových předmětů výrobků ostatních jinde neuvedených do vynechaných či vysekaných kapes zdiva, se zajištěním polohy se zalitím maltou cementovou, hmotnosti do 1 kg/kus</t>
  </si>
  <si>
    <t>https://podminky.urs.cz/item/CS_URS_2024_02/953943111</t>
  </si>
  <si>
    <t>77</t>
  </si>
  <si>
    <t>998751101</t>
  </si>
  <si>
    <t>Přesun hmot tonážní pro vzduchotechniku v objektech v do 12 m</t>
  </si>
  <si>
    <t>46311239</t>
  </si>
  <si>
    <t>Přesun hmot pro vzduchotechniku stanovený z hmotnosti přesunovaného materiálu vodorovná dopravní vzdálenost do 100 m základní v objektech výšky do 12 m</t>
  </si>
  <si>
    <t>https://podminky.urs.cz/item/CS_URS_2024_02/998751101</t>
  </si>
  <si>
    <t>763</t>
  </si>
  <si>
    <t>Konstrukce suché výstavby</t>
  </si>
  <si>
    <t>78</t>
  </si>
  <si>
    <t>763121411</t>
  </si>
  <si>
    <t>SDK stěna předsazená tl 62,5 mm profil CW+UW 50 deska 1xA 12,5 bez izolace EI 15</t>
  </si>
  <si>
    <t>-936610629</t>
  </si>
  <si>
    <t>Stěna předsazená ze sádrokartonových desek s nosnou konstrukcí z ocelových profilů CW, UW jednoduše opláštěná deskou standardní A tl. 12,5 mm bez izolace, EI 15, stěna tl. 62,5 mm, profil 50</t>
  </si>
  <si>
    <t>https://podminky.urs.cz/item/CS_URS_2024_02/763121411</t>
  </si>
  <si>
    <t>79</t>
  </si>
  <si>
    <t>763131451</t>
  </si>
  <si>
    <t>SDK podhled deska 1xH2 12,5 bez izolace dvouvrstvá spodní kce profil CD+UD</t>
  </si>
  <si>
    <t>1455178042</t>
  </si>
  <si>
    <t>Podhled ze sádrokartonových desek dvouvrstvá zavěšená spodní konstrukce z ocelových profilů CD, UD jednoduše opláštěná deskou impregnovanou H2, tl. 12,5 mm, bez izolace</t>
  </si>
  <si>
    <t>https://podminky.urs.cz/item/CS_URS_2024_02/763131451</t>
  </si>
  <si>
    <t>80</t>
  </si>
  <si>
    <t>763131751</t>
  </si>
  <si>
    <t>Montáž parotěsné zábrany do SDK podhledu</t>
  </si>
  <si>
    <t>595495601</t>
  </si>
  <si>
    <t>Podhled ze sádrokartonových desek ostatní práce a konstrukce na podhledech ze sádrokartonových desek montáž parotěsné zábrany</t>
  </si>
  <si>
    <t>https://podminky.urs.cz/item/CS_URS_2024_02/763131751</t>
  </si>
  <si>
    <t>81</t>
  </si>
  <si>
    <t>28329274</t>
  </si>
  <si>
    <t>fólie PE vyztužená pro parotěsnou vrstvu (reakce na oheň - třída E) 110g/m2</t>
  </si>
  <si>
    <t>-292836660</t>
  </si>
  <si>
    <t>82</t>
  </si>
  <si>
    <t>763431011</t>
  </si>
  <si>
    <t>Montáž minerálního podhledu s vyjímatelnými panely vel. do 0,36 m2 na zavěšený polozapuštěný rošt</t>
  </si>
  <si>
    <t>-434566149</t>
  </si>
  <si>
    <t>Montáž podhledu minerálního včetně zavěšeného roštu polozapuštěného s panely vyjímatelnými, velikosti panelů do 0,36 m2</t>
  </si>
  <si>
    <t>https://podminky.urs.cz/item/CS_URS_2024_02/763431011</t>
  </si>
  <si>
    <t>83</t>
  </si>
  <si>
    <t>59036075</t>
  </si>
  <si>
    <t>panel akustický polozapuštěná hrana viditelný rošt š.24, bílá, tl 15mm</t>
  </si>
  <si>
    <t>30750287</t>
  </si>
  <si>
    <t>84</t>
  </si>
  <si>
    <t>998763301</t>
  </si>
  <si>
    <t>Přesun hmot tonážní pro konstrukce montované z desek v objektech v do 6 m</t>
  </si>
  <si>
    <t>1988425799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</si>
  <si>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</si>
  <si>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https://podminky.urs.cz/item/CS_URS_2024_02/998763301</t>
  </si>
  <si>
    <t>766</t>
  </si>
  <si>
    <t>Konstrukce truhlářské</t>
  </si>
  <si>
    <t>85</t>
  </si>
  <si>
    <t>766622216</t>
  </si>
  <si>
    <t>Montáž plastových oken plochy do 1 m2 otevíravých s rámem do zdiva</t>
  </si>
  <si>
    <t>351918876</t>
  </si>
  <si>
    <t>Montáž oken plastových plochy do 1 m2 včetně montáže rámu otevíravých do zdiva</t>
  </si>
  <si>
    <t>https://podminky.urs.cz/item/CS_URS_2024_02/766622216</t>
  </si>
  <si>
    <t>86</t>
  </si>
  <si>
    <t>61140049</t>
  </si>
  <si>
    <t>okno plastové otevíravé/sklopné dvojsklo do plochy 1m2</t>
  </si>
  <si>
    <t>656074554</t>
  </si>
  <si>
    <t>87</t>
  </si>
  <si>
    <t>766691914</t>
  </si>
  <si>
    <t>Vyvěšení nebo zavěšení dřevěných křídel dveří pl do 2 m2</t>
  </si>
  <si>
    <t>-1713604114</t>
  </si>
  <si>
    <t>Ostatní práce vyvěšení nebo zavěšení křídel dřevěných dveřních, plochy do 2 m2</t>
  </si>
  <si>
    <t>https://podminky.urs.cz/item/CS_URS_2024_02/766691914</t>
  </si>
  <si>
    <t>88</t>
  </si>
  <si>
    <t>61160052</t>
  </si>
  <si>
    <t>dveře jednokřídlé dřevěné bez povrchové úpravy plné 800x1970mm</t>
  </si>
  <si>
    <t>-612654099</t>
  </si>
  <si>
    <t>89</t>
  </si>
  <si>
    <t>766695212</t>
  </si>
  <si>
    <t>Montáž truhlářských prahů dveří jednokřídlových š do 10 cm</t>
  </si>
  <si>
    <t>931211365</t>
  </si>
  <si>
    <t>Montáž ostatních truhlářských konstrukcí prahů dveří jednokřídlových, šířky do 100 mm</t>
  </si>
  <si>
    <t>https://podminky.urs.cz/item/CS_URS_2024_02/766695212</t>
  </si>
  <si>
    <t>90</t>
  </si>
  <si>
    <t>61187156</t>
  </si>
  <si>
    <t>práh dveřní dřevěný dubový tl 20mm dl 820mm š 100mm</t>
  </si>
  <si>
    <t>-947590732</t>
  </si>
  <si>
    <t>91</t>
  </si>
  <si>
    <t>61187116</t>
  </si>
  <si>
    <t>práh dveřní dřevěný dubový tl 20mm dl 620mm š 100mm</t>
  </si>
  <si>
    <t>-763878200</t>
  </si>
  <si>
    <t>92</t>
  </si>
  <si>
    <t>998766101</t>
  </si>
  <si>
    <t>Přesun hmot tonážní pro kce truhlářské v objektech v do 6 m</t>
  </si>
  <si>
    <t>1773619408</t>
  </si>
  <si>
    <t>Přesun hmot pro konstrukce truhlářské stanovený z hmotnosti přesunovaného materiálu vodorovná dopravní vzdálenost do 50 m základní v objektech výšky do 6 m</t>
  </si>
  <si>
    <t>https://podminky.urs.cz/item/CS_URS_2024_02/998766101</t>
  </si>
  <si>
    <t>771</t>
  </si>
  <si>
    <t>Podlahy z dlaždic</t>
  </si>
  <si>
    <t>93</t>
  </si>
  <si>
    <t>711193121</t>
  </si>
  <si>
    <t>Izolace proti vlhkosti na vodorovné ploše těsnicí hmotou minerální na bázi cementu a disperze dvousložková</t>
  </si>
  <si>
    <t>-1966195113</t>
  </si>
  <si>
    <t>Izolace proti zemní vlhkosti ostatní těsnicí hmotou dvousložkovou na bázi cementu na ploše vodorovné V</t>
  </si>
  <si>
    <t>https://podminky.urs.cz/item/CS_URS_2024_02/711193121</t>
  </si>
  <si>
    <t>94</t>
  </si>
  <si>
    <t>771151012</t>
  </si>
  <si>
    <t>Samonivelační stěrka podlah pevnosti 20 MPa tl přes 3 do 5 mm</t>
  </si>
  <si>
    <t>1891044552</t>
  </si>
  <si>
    <t>Příprava podkladu před provedením dlažby samonivelační stěrka min. pevnosti 20 MPa, tloušťky přes 3 do 5 mm</t>
  </si>
  <si>
    <t>https://podminky.urs.cz/item/CS_URS_2024_02/771151012</t>
  </si>
  <si>
    <t>95</t>
  </si>
  <si>
    <t>771573810</t>
  </si>
  <si>
    <t>Demontáž podlah z dlaždic keramických lepených</t>
  </si>
  <si>
    <t>619251484</t>
  </si>
  <si>
    <t>https://podminky.urs.cz/item/CS_URS_2024_02/771573810</t>
  </si>
  <si>
    <t>96</t>
  </si>
  <si>
    <t>771574112</t>
  </si>
  <si>
    <t>Montáž podlah keramických hladkých lepených cementovým flexibilním lepidlem přes 9 do 12 ks/m2</t>
  </si>
  <si>
    <t>-699134978</t>
  </si>
  <si>
    <t>Montáž podlah z dlaždic keramických lepených cementovým flexibilním lepidlem hladkých, tloušťky do 10 mm přes 9 do 12 ks/m2</t>
  </si>
  <si>
    <t>https://podminky.urs.cz/item/CS_URS_2024_02/771574112</t>
  </si>
  <si>
    <t>97</t>
  </si>
  <si>
    <t>771591111</t>
  </si>
  <si>
    <t>Nátěr penetrační na podlahu</t>
  </si>
  <si>
    <t>1001803103</t>
  </si>
  <si>
    <t>Příprava podkladu před provedením dlažby nátěr penetrační na podlahu</t>
  </si>
  <si>
    <t>https://podminky.urs.cz/item/CS_URS_2024_02/771591111</t>
  </si>
  <si>
    <t>98</t>
  </si>
  <si>
    <t>776111311</t>
  </si>
  <si>
    <t>Vysátí podkladu povlakových podlah</t>
  </si>
  <si>
    <t>406546422</t>
  </si>
  <si>
    <t>Příprava podkladu povlakových podlah a stěn vysátí podlah</t>
  </si>
  <si>
    <t>https://podminky.urs.cz/item/CS_URS_2024_02/776111311</t>
  </si>
  <si>
    <t>99</t>
  </si>
  <si>
    <t>998771102</t>
  </si>
  <si>
    <t>Přesun hmot tonážní pro podlahy z dlaždic v objektech v přes 6 do 12 m</t>
  </si>
  <si>
    <t>2088468282</t>
  </si>
  <si>
    <t>Přesun hmot pro podlahy z dlaždic stanovený z hmotnosti přesunovaného materiálu vodorovná dopravní vzdálenost do 50 m základní v objektech výšky přes 6 do 12 m</t>
  </si>
  <si>
    <t>https://podminky.urs.cz/item/CS_URS_2024_02/998771102</t>
  </si>
  <si>
    <t>100</t>
  </si>
  <si>
    <t>59761169</t>
  </si>
  <si>
    <t>dlažba keramická slinutá mrazuvzdorná R10/A povrch reliéfní/matný tl přes 10 do 15mm přes 2 do 4ks/m2</t>
  </si>
  <si>
    <t>809541529</t>
  </si>
  <si>
    <t>776</t>
  </si>
  <si>
    <t>Podlahy povlakové</t>
  </si>
  <si>
    <t>101</t>
  </si>
  <si>
    <t>-784665936</t>
  </si>
  <si>
    <t>102</t>
  </si>
  <si>
    <t>776121111</t>
  </si>
  <si>
    <t>Příprava podkladu penetrace vodou ředitelná na savý podklad (válečkováním) ředěná v poměru 1:3 podlah</t>
  </si>
  <si>
    <t>541690663</t>
  </si>
  <si>
    <t>103</t>
  </si>
  <si>
    <t>776141113</t>
  </si>
  <si>
    <t>Stěrka podlahová nivelační pro vyrovnání podkladu povlakových podlah pevnosti 20 MPa tl přes 5 do 8 mm</t>
  </si>
  <si>
    <t>1448730149</t>
  </si>
  <si>
    <t>Příprava podkladu povlakových podlah a stěn vyrovnání samonivelační stěrkou podlah min.pevnosti 20 MPa, tloušťky přes 5 do 8 mm</t>
  </si>
  <si>
    <t>https://podminky.urs.cz/item/CS_URS_2024_02/776141113</t>
  </si>
  <si>
    <t>104</t>
  </si>
  <si>
    <t>776221111</t>
  </si>
  <si>
    <t>Lepení pásů z PVC standardním lepidlem</t>
  </si>
  <si>
    <t>-1110414350</t>
  </si>
  <si>
    <t>Montáž podlahovin z PVC lepením standardním lepidlem z pásů</t>
  </si>
  <si>
    <t>https://podminky.urs.cz/item/CS_URS_2024_02/776221111</t>
  </si>
  <si>
    <t>105</t>
  </si>
  <si>
    <t>28412245</t>
  </si>
  <si>
    <t>krytina podlahová heterogenní š 1,5m tl 2mm</t>
  </si>
  <si>
    <t>1329683150</t>
  </si>
  <si>
    <t>106</t>
  </si>
  <si>
    <t>776223111</t>
  </si>
  <si>
    <t>Spoj povlakových podlahovin z PVC svařováním za tepla</t>
  </si>
  <si>
    <t>1591062655</t>
  </si>
  <si>
    <t>Montáž podlahovin z PVC spoj podlah svařováním za tepla (včetně frézování)</t>
  </si>
  <si>
    <t>https://podminky.urs.cz/item/CS_URS_2024_02/776223111</t>
  </si>
  <si>
    <t>107</t>
  </si>
  <si>
    <t>776411111</t>
  </si>
  <si>
    <t>Montáž obvodových soklíků výšky do 80 mm</t>
  </si>
  <si>
    <t>-1373507933</t>
  </si>
  <si>
    <t>Montáž soklíků lepením obvodových, výšky do 80 mm</t>
  </si>
  <si>
    <t>https://podminky.urs.cz/item/CS_URS_2024_02/776411111</t>
  </si>
  <si>
    <t>108</t>
  </si>
  <si>
    <t>28411004</t>
  </si>
  <si>
    <t>lišta soklová PVC samolepící 30x30mm</t>
  </si>
  <si>
    <t>284523455</t>
  </si>
  <si>
    <t>109</t>
  </si>
  <si>
    <t>998776101</t>
  </si>
  <si>
    <t>Přesun hmot tonážní pro podlahy povlakové v objektech v do 6 m</t>
  </si>
  <si>
    <t>-1295187627</t>
  </si>
  <si>
    <t>Přesun hmot pro podlahy povlakové stanovený z hmotnosti přesunovaného materiálu vodorovná dopravní vzdálenost do 50 m základní v objektech výšky do 6 m</t>
  </si>
  <si>
    <t>https://podminky.urs.cz/item/CS_URS_2024_02/998776101</t>
  </si>
  <si>
    <t>781</t>
  </si>
  <si>
    <t>Dokončovací práce - obklady</t>
  </si>
  <si>
    <t>110</t>
  </si>
  <si>
    <t>711193131</t>
  </si>
  <si>
    <t>Izolace proti vlhkosti na svislé ploše těsnicí kaší minerální minerální na bázi cementu a disperze dvousložková</t>
  </si>
  <si>
    <t>-812970463</t>
  </si>
  <si>
    <t>Izolace proti zemní vlhkosti ostatní těsnicí hmotou dvousložkovou na bázi cementu na ploše svislé S</t>
  </si>
  <si>
    <t>https://podminky.urs.cz/item/CS_URS_2024_02/711193131</t>
  </si>
  <si>
    <t>111</t>
  </si>
  <si>
    <t>781121011</t>
  </si>
  <si>
    <t>Nátěr penetrační na stěnu</t>
  </si>
  <si>
    <t>-416453441</t>
  </si>
  <si>
    <t>Příprava podkladu před provedením obkladu nátěr penetrační na stěnu</t>
  </si>
  <si>
    <t>https://podminky.urs.cz/item/CS_URS_2024_02/781121011</t>
  </si>
  <si>
    <t>112</t>
  </si>
  <si>
    <t>781471810</t>
  </si>
  <si>
    <t>Demontáž obkladů z obkladaček keramických kladených do malty</t>
  </si>
  <si>
    <t>693284695</t>
  </si>
  <si>
    <t>Demontáž obkladů z dlaždic keramických kladených do malty</t>
  </si>
  <si>
    <t>https://podminky.urs.cz/item/CS_URS_2024_02/781471810</t>
  </si>
  <si>
    <t>113</t>
  </si>
  <si>
    <t>781474114</t>
  </si>
  <si>
    <t>Montáž obkladů keramických hladkých lepených cementovým flexibilním lepidlem přes 19 do 22 ks/m2</t>
  </si>
  <si>
    <t>-880285065</t>
  </si>
  <si>
    <t>Montáž keramických obkladů stěn lepených cementovým flexibilním lepidlem hladkých přes 19 do 22 ks/m2</t>
  </si>
  <si>
    <t>https://podminky.urs.cz/item/CS_URS_2024_02/781474114</t>
  </si>
  <si>
    <t>114</t>
  </si>
  <si>
    <t>59761040</t>
  </si>
  <si>
    <t>obklad keramický hladký přes 19 do 22ks/m2</t>
  </si>
  <si>
    <t>-2102001182</t>
  </si>
  <si>
    <t>115</t>
  </si>
  <si>
    <t>781494111</t>
  </si>
  <si>
    <t>Obklad - dokončující práce profily ukončovací lepené flexibilním lepidlem rohové</t>
  </si>
  <si>
    <t>104293696</t>
  </si>
  <si>
    <t>116</t>
  </si>
  <si>
    <t>781494511</t>
  </si>
  <si>
    <t>Obklad - dokončující práce profily ukončovací lepené flexibilním lepidlem ukončovací</t>
  </si>
  <si>
    <t>988112844</t>
  </si>
  <si>
    <t>117</t>
  </si>
  <si>
    <t>998781102</t>
  </si>
  <si>
    <t>Přesun hmot tonážní pro obklady keramické v objektech v přes 6 do 12 m</t>
  </si>
  <si>
    <t>1696416339</t>
  </si>
  <si>
    <t>Přesun hmot pro obklady keramické stanovený z hmotnosti přesunovaného materiálu vodorovná dopravní vzdálenost do 50 m základní v objektech výšky přes 6 do 12 m</t>
  </si>
  <si>
    <t>https://podminky.urs.cz/item/CS_URS_2024_02/998781102</t>
  </si>
  <si>
    <t>783</t>
  </si>
  <si>
    <t>Dokončovací práce - nátěry</t>
  </si>
  <si>
    <t>118</t>
  </si>
  <si>
    <t>783314201</t>
  </si>
  <si>
    <t>Základní antikorozní jednonásobný syntetický standardní nátěr zámečnických konstrukcí</t>
  </si>
  <si>
    <t>1610757383</t>
  </si>
  <si>
    <t>Základní antikorozní nátěr zámečnických konstrukcí jednonásobný syntetický standardní</t>
  </si>
  <si>
    <t>https://podminky.urs.cz/item/CS_URS_2024_02/783314201</t>
  </si>
  <si>
    <t>119</t>
  </si>
  <si>
    <t>783317101</t>
  </si>
  <si>
    <t>Krycí jednonásobný syntetický standardní nátěr zámečnických konstrukcí</t>
  </si>
  <si>
    <t>1974668968</t>
  </si>
  <si>
    <t>Krycí nátěr (email) zámečnických konstrukcí jednonásobný syntetický standardní</t>
  </si>
  <si>
    <t>https://podminky.urs.cz/item/CS_URS_2024_02/783317101</t>
  </si>
  <si>
    <t>120</t>
  </si>
  <si>
    <t>783813131</t>
  </si>
  <si>
    <t>Penetrační syntetický nátěr hladkých, tenkovrstvých zrnitých a štukových omítek</t>
  </si>
  <si>
    <t>818289293</t>
  </si>
  <si>
    <t>Penetrační nátěr omítek hladkých omítek hladkých, zrnitých tenkovrstvých nebo štukových stupně členitosti 1 a 2 syntetický</t>
  </si>
  <si>
    <t>https://podminky.urs.cz/item/CS_URS_2024_02/783813131</t>
  </si>
  <si>
    <t>121</t>
  </si>
  <si>
    <t>783817121</t>
  </si>
  <si>
    <t>Krycí jednonásobný syntetický nátěr hladkých, zrnitých tenkovrstvých nebo štukových omítek</t>
  </si>
  <si>
    <t>-935168152</t>
  </si>
  <si>
    <t>Krycí (ochranný ) nátěr omítek jednonásobný hladkých omítek hladkých, zrnitých tenkovrstvých nebo štukových stupně členitosti 1 a 2 syntetický</t>
  </si>
  <si>
    <t>https://podminky.urs.cz/item/CS_URS_2024_02/783817121</t>
  </si>
  <si>
    <t>784</t>
  </si>
  <si>
    <t>Dokončovací práce - malby a tapety</t>
  </si>
  <si>
    <t>122</t>
  </si>
  <si>
    <t>784121001</t>
  </si>
  <si>
    <t>Oškrabání malby v místnostech v do 3,80 m</t>
  </si>
  <si>
    <t>1134215388</t>
  </si>
  <si>
    <t>Oškrabání malby v místnostech výšky do 3,80 m</t>
  </si>
  <si>
    <t>https://podminky.urs.cz/item/CS_URS_2024_02/784121001</t>
  </si>
  <si>
    <t>123</t>
  </si>
  <si>
    <t>784181001</t>
  </si>
  <si>
    <t>Jednonásobné pačokování v místnostech v do 3,80 m</t>
  </si>
  <si>
    <t>1101862225</t>
  </si>
  <si>
    <t>Pačokování jednonásobné v místnostech výšky do 3,80 m</t>
  </si>
  <si>
    <t>https://podminky.urs.cz/item/CS_URS_2024_02/784181001</t>
  </si>
  <si>
    <t>124</t>
  </si>
  <si>
    <t>784211111</t>
  </si>
  <si>
    <t>Dvojnásobné bílé malby ze směsí za mokra velmi dobře oděruvzdorných v místnostech v do 3,80 m</t>
  </si>
  <si>
    <t>1950407405</t>
  </si>
  <si>
    <t>Malby z malířských směsí oděruvzdorných za mokra dvojnásobné, bílé za mokra oděruvzdorné velmi dobře v místnostech výšky do 3,80 m</t>
  </si>
  <si>
    <t>https://podminky.urs.cz/item/CS_URS_2024_02/784211111</t>
  </si>
  <si>
    <t>125</t>
  </si>
  <si>
    <t>784221101</t>
  </si>
  <si>
    <t>Dvojnásobné bílé malby ze směsí za sucha dobře otěruvzdorných v místnostech do 3,80 m</t>
  </si>
  <si>
    <t>-2104169946</t>
  </si>
  <si>
    <t>Malby z malířských směsí otěruvzdorných za sucha dvojnásobné, bílé za sucha otěruvzdorné dobře v místnostech výšky do 3,80 m</t>
  </si>
  <si>
    <t>https://podminky.urs.cz/item/CS_URS_2024_02/784221101</t>
  </si>
  <si>
    <t>PSV</t>
  </si>
  <si>
    <t>Práce a dodávky PSV</t>
  </si>
  <si>
    <t>765</t>
  </si>
  <si>
    <t>Krytina skládaná</t>
  </si>
  <si>
    <t>126</t>
  </si>
  <si>
    <t>765131803</t>
  </si>
  <si>
    <t>Demontáž azbestocementové skládané krytiny sklonu do 30° do suti</t>
  </si>
  <si>
    <t>-357503658</t>
  </si>
  <si>
    <t>Demontáž azbestocementové krytiny skládané sklonu do 30° do suti</t>
  </si>
  <si>
    <t>https://podminky.urs.cz/item/CS_URS_2024_02/765131803</t>
  </si>
  <si>
    <t>127</t>
  </si>
  <si>
    <t>765131823</t>
  </si>
  <si>
    <t>Demontáž hřebene nebo nároží z hřebenáčů azbestocementové skládané krytiny sklonu do 30° do suti</t>
  </si>
  <si>
    <t>-605424633</t>
  </si>
  <si>
    <t>Demontáž azbestocementové krytiny skládané sklonu do 30° hřebene nebo nároží z hřebenáčů do suti</t>
  </si>
  <si>
    <t>https://podminky.urs.cz/item/CS_URS_2024_02/765131823</t>
  </si>
  <si>
    <t>128</t>
  </si>
  <si>
    <t>765131857</t>
  </si>
  <si>
    <t>Demontáž vlnité azbestocementové krytiny sklonu do 30° do suti</t>
  </si>
  <si>
    <t>-1051177918</t>
  </si>
  <si>
    <t>Demontáž azbestocementové krytiny vlnité sklonu do 30° do suti</t>
  </si>
  <si>
    <t>https://podminky.urs.cz/item/CS_URS_2024_02/765131857</t>
  </si>
  <si>
    <t>129</t>
  </si>
  <si>
    <t>765131877</t>
  </si>
  <si>
    <t>Demontáž hřebene nebo nároží vlnité azbestocementové krytiny sklonu do 30° do suti</t>
  </si>
  <si>
    <t>-1276784683</t>
  </si>
  <si>
    <t>Demontáž azbestocementové krytiny vlnité sklonu do 30° hřebene nebo nároží do suti</t>
  </si>
  <si>
    <t>https://podminky.urs.cz/item/CS_URS_2024_02/765131877</t>
  </si>
  <si>
    <t>130</t>
  </si>
  <si>
    <t>765231851</t>
  </si>
  <si>
    <t>Demontáž obkladu stěn azbestocementovou krytinou skládanou do suti</t>
  </si>
  <si>
    <t>602455078</t>
  </si>
  <si>
    <t>Demontáž obkladu stěn skládanou azbestocementovou krytinou z pravoúhlých formátů nebo desek do suti</t>
  </si>
  <si>
    <t>https://podminky.urs.cz/item/CS_URS_2024_02/765231851</t>
  </si>
  <si>
    <t>131</t>
  </si>
  <si>
    <t>R1</t>
  </si>
  <si>
    <t>Demontáž azbestocemenotvých šablon, vložení do samolepkami označených PE pytlů, opětovný postřik enkapsulačním přípravkem, vložení PE pytlů do krytého a označeného kontejneru</t>
  </si>
  <si>
    <t>240390548</t>
  </si>
  <si>
    <t>132</t>
  </si>
  <si>
    <t>R10</t>
  </si>
  <si>
    <t xml:space="preserve">07 - Postřik enkapsulačním přípravkem VINAVIL 03V dle požadavku Hygienické stanice </t>
  </si>
  <si>
    <t>kpl</t>
  </si>
  <si>
    <t>-2005148390</t>
  </si>
  <si>
    <t>133</t>
  </si>
  <si>
    <t>R11</t>
  </si>
  <si>
    <t xml:space="preserve">08 - Hygienická smyčka (čistá a špinavá zóna) dle požadavku Hygienické stanice </t>
  </si>
  <si>
    <t>95787923</t>
  </si>
  <si>
    <t>134</t>
  </si>
  <si>
    <t>R12</t>
  </si>
  <si>
    <t xml:space="preserve">09 - Tabule s označením "Kontaminované pásmo - Zákaz vstupu, práce s azbestem" + výstražná páska.     </t>
  </si>
  <si>
    <t>-1402022541</t>
  </si>
  <si>
    <t xml:space="preserve">09 - Tabule s označením "Kontaminované pásmo - Zákaz vstupu, práce s azbestem" + výstražná páska. </t>
  </si>
  <si>
    <t>135</t>
  </si>
  <si>
    <t>R2</t>
  </si>
  <si>
    <t>01 - Prohlídka místa plnění za účelem zpracování technologického postupu (Hlášení prací s azbestem).</t>
  </si>
  <si>
    <t>1739498426</t>
  </si>
  <si>
    <t>136</t>
  </si>
  <si>
    <t>R3</t>
  </si>
  <si>
    <t>10 - Prostředky osobní ochrany pro práci s azbestem</t>
  </si>
  <si>
    <t>1984976721</t>
  </si>
  <si>
    <t>137</t>
  </si>
  <si>
    <t>R4</t>
  </si>
  <si>
    <t xml:space="preserve">11 - Zřízení sociálního zařízení pro pracovníky                                                                                                                                                          </t>
  </si>
  <si>
    <t>-225765745</t>
  </si>
  <si>
    <t xml:space="preserve">11 - Zřízení sociálního zařízení pro pracovníky </t>
  </si>
  <si>
    <t>138</t>
  </si>
  <si>
    <t>R5</t>
  </si>
  <si>
    <t>02 - Zpracování návrhu technologického postupu nakládání s nebezpečnými odpady (Hlášení prací s azbestem) pro Hygienickou stanici</t>
  </si>
  <si>
    <t>30447407</t>
  </si>
  <si>
    <t>139</t>
  </si>
  <si>
    <t>R6</t>
  </si>
  <si>
    <t xml:space="preserve">03 - Projednání technologického postupu (Hlášení prací s azbestem) s Hygienickou stanicí </t>
  </si>
  <si>
    <t>-2114465073</t>
  </si>
  <si>
    <t>140</t>
  </si>
  <si>
    <t>R7</t>
  </si>
  <si>
    <t>04 - Dopracování technologického postupu (Hlášení prací s azbestem) dle požadavku Hygienické stanice</t>
  </si>
  <si>
    <t>-493333094</t>
  </si>
  <si>
    <t>141</t>
  </si>
  <si>
    <t>R8</t>
  </si>
  <si>
    <t xml:space="preserve">05 – Podání technologického postupu (Hlášení prací s azbestem) na  Hygienické stanici </t>
  </si>
  <si>
    <t>-1486165580</t>
  </si>
  <si>
    <t xml:space="preserve">05 – Podání technologického postupu (Hlášení prací s azbestem) na Hygienické stanici </t>
  </si>
  <si>
    <t>142</t>
  </si>
  <si>
    <t>R9</t>
  </si>
  <si>
    <t xml:space="preserve">06 - Zpracování Pokynů pro zaměstnance provádějící práce s azbestem dle Vyjádření Hygienické stanice </t>
  </si>
  <si>
    <t>-1040477527</t>
  </si>
  <si>
    <t>143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</si>
  <si>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</si>
  <si>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</t>
  </si>
  <si>
    <t>2029466938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</si>
  <si>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</si>
  <si>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144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</si>
  <si>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</si>
  <si>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</si>
  <si>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hod</t>
  </si>
  <si>
    <t>-2054798541</t>
  </si>
  <si>
    <t>145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</si>
  <si>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</si>
  <si>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</si>
  <si>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-2011093797</t>
  </si>
  <si>
    <t>146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</si>
  <si>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</si>
  <si>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</t>
  </si>
  <si>
    <t>567085556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</si>
  <si>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</si>
  <si>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147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</si>
  <si>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</si>
  <si>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</si>
  <si>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-863269885</t>
  </si>
  <si>
    <t>148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</si>
  <si>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</si>
  <si>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</t>
  </si>
  <si>
    <t>-348511859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</si>
  <si>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</si>
  <si>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</si>
  <si>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 průměr 21-25 cm</t>
  </si>
  <si>
    <t>149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</si>
  <si>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</si>
  <si>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</t>
  </si>
  <si>
    <t>1519362628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</si>
  <si>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</si>
  <si>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150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</si>
  <si>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</si>
  <si>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</si>
  <si>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1888067523</t>
  </si>
  <si>
    <t>151</t>
  </si>
  <si>
    <t>5913235010</t>
  </si>
  <si>
    <t>Dělení AB komunikace řezáním hloubky do 10 cm. Poznámka: 1. V cenách jsou započteny náklady na provedení úkolu.</t>
  </si>
  <si>
    <t>37096247</t>
  </si>
  <si>
    <t>152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</si>
  <si>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</si>
  <si>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</si>
  <si>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1907451922</t>
  </si>
  <si>
    <t>153</t>
  </si>
  <si>
    <t>5913245110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</si>
  <si>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</t>
  </si>
  <si>
    <t>-766218809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</si>
  <si>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materiálu.</t>
  </si>
  <si>
    <t>154</t>
  </si>
  <si>
    <t>5913245210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</si>
  <si>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</t>
  </si>
  <si>
    <t>-1457562982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</si>
  <si>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</si>
  <si>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155</t>
  </si>
  <si>
    <t>5913275015</t>
  </si>
  <si>
    <t>Výměna dílů komunikace z dlažebních kostek uložení v podsypu. Poznámka: 1. V cenách jsou započteny náklady na výměnu dlažby nebo obrubníku a naložení výzisku na dopravní prostředek. 2. V cenách nejsou obsaženy náklady na dodávku materiálu.</t>
  </si>
  <si>
    <t>1634674400</t>
  </si>
  <si>
    <t>156</t>
  </si>
  <si>
    <t>5913280010</t>
  </si>
  <si>
    <t>Demontáž dílů komunikace z dlažebních kostek uložení v betonu. Poznámka: 1. V cenách jsou započteny náklady na odstranění dlažby nebo obrubníku a naložení na dopravní prostředek.</t>
  </si>
  <si>
    <t>-450840426</t>
  </si>
  <si>
    <t>157</t>
  </si>
  <si>
    <t>5915005010</t>
  </si>
  <si>
    <t>Hloubení rýh nebo jam ručně na železničním spodku třídy těžitelnosti I skupiny 1. Poznámka: 1. V cenách jsou započteny náklady na hloubení a uložení výzisku na terén nebo naložení na dopravní prostředek a uložení na úložišti.</t>
  </si>
  <si>
    <t>-1204682652</t>
  </si>
  <si>
    <t>158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</si>
  <si>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</si>
  <si>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</si>
  <si>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-414972338</t>
  </si>
  <si>
    <t>159</t>
  </si>
  <si>
    <t>5917005210</t>
  </si>
  <si>
    <t>Protihluková stěna dřevěná montáž dílu. Poznámka: 1. V cenách jsou započteny náklady na výměnu, demontáž nebo montáž a na naložení výzisku na dopravní prostředek. 2. V cenách nejsou obsaženy náklady na dodávku materiálu, dopravu výzisku a skládkovné.</t>
  </si>
  <si>
    <t>1916129862</t>
  </si>
  <si>
    <t>OST</t>
  </si>
  <si>
    <t>Ostatní</t>
  </si>
  <si>
    <t>160</t>
  </si>
  <si>
    <t>7491151011</t>
  </si>
  <si>
    <t>Montáž trubek ohebných elektroinstalačních hladkých z PVC uložených volně nebo pod omítkou průměru do 50 mm</t>
  </si>
  <si>
    <t>Sborník UOŽI 01 2024</t>
  </si>
  <si>
    <t>-708933676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</si>
  <si>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</si>
  <si>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161</t>
  </si>
  <si>
    <t>7590540509</t>
  </si>
  <si>
    <t xml:space="preserve">Slaboproudé rozvody, kabely pro přívod a vnitřní instalaci UTP/FTP kategorie 5e 100Mhz  1 Gbps UTP Nestíněný, PVC vnitřní, drát</t>
  </si>
  <si>
    <t>1313334453</t>
  </si>
  <si>
    <t>162</t>
  </si>
  <si>
    <t>7492554010</t>
  </si>
  <si>
    <t>Montáž kabelů 4- a 5-žílových Cu do 16 mm2</t>
  </si>
  <si>
    <t>2036046851</t>
  </si>
  <si>
    <t>Montáž kabelů 4- a 5-žílových Cu do 16 mm2 - uložení do země, chráničky, na rošty, pod omítku apod.</t>
  </si>
  <si>
    <t>163</t>
  </si>
  <si>
    <t>7492751020</t>
  </si>
  <si>
    <t>Montáž ukončení kabelů nn v rozvaděči nebo na přístroji izolovaných s označením 2 - 5-ti žílových do 2,5 mm2</t>
  </si>
  <si>
    <t>-300227165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</si>
  <si>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</si>
  <si>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164</t>
  </si>
  <si>
    <t>7491100110</t>
  </si>
  <si>
    <t>Trubková vedení Ohebné elektroinstalační trubky KOPOFLEX 40 rudá</t>
  </si>
  <si>
    <t>-1380528785</t>
  </si>
  <si>
    <t>165</t>
  </si>
  <si>
    <t>7590525145</t>
  </si>
  <si>
    <t>Uložení do žlabu/trubky/lišty kabelu STP/UTP/FTP (do cat. 6)</t>
  </si>
  <si>
    <t>968856976</t>
  </si>
  <si>
    <t>166</t>
  </si>
  <si>
    <t>7593333990</t>
  </si>
  <si>
    <t>Hodinová zúčtovací sazba pro opravu elektronických prvků a zařízení</t>
  </si>
  <si>
    <t>-725034553</t>
  </si>
  <si>
    <t>167</t>
  </si>
  <si>
    <t>7492500010</t>
  </si>
  <si>
    <t>Kabely, vodiče, šňůry Cu - nn Vodič jednožílový Cu, plastová izolace H07V-U 16</t>
  </si>
  <si>
    <t>1762420073</t>
  </si>
  <si>
    <t>168</t>
  </si>
  <si>
    <t>7492500040</t>
  </si>
  <si>
    <t>Kabely, vodiče, šňůry Cu - nn Vodič jednožílový Cu, plastová izolace H05V-U 0,75</t>
  </si>
  <si>
    <t>209871050</t>
  </si>
  <si>
    <t>169</t>
  </si>
  <si>
    <t>7492501860</t>
  </si>
  <si>
    <t>Kabely, vodiče, šňůry Cu - nn Kabel silový 4 a 5-žílový Cu, plastová izolace CYKY 4Cx1,5</t>
  </si>
  <si>
    <t>1248148690</t>
  </si>
  <si>
    <t>170</t>
  </si>
  <si>
    <t>7492501970</t>
  </si>
  <si>
    <t>Kabely, vodiče, šňůry Cu - nn Kabel silový 4 a 5-žílový Cu, plastová izolace CYKY 5J50 (5Cx50)</t>
  </si>
  <si>
    <t>-2011982885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</si>
</sst>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40235212" TargetMode="External" /><Relationship Id="rId2" Type="http://schemas.openxmlformats.org/officeDocument/2006/relationships/hyperlink" Target="https://podminky.urs.cz/item/CS_URS_2024_02/340271035" TargetMode="External" /><Relationship Id="rId3" Type="http://schemas.openxmlformats.org/officeDocument/2006/relationships/hyperlink" Target="https://podminky.urs.cz/item/CS_URS_2024_02/342272225" TargetMode="External" /><Relationship Id="rId4" Type="http://schemas.openxmlformats.org/officeDocument/2006/relationships/hyperlink" Target="https://podminky.urs.cz/item/CS_URS_2024_02/342272245" TargetMode="External" /><Relationship Id="rId5" Type="http://schemas.openxmlformats.org/officeDocument/2006/relationships/hyperlink" Target="https://podminky.urs.cz/item/CS_URS_2024_02/346272216" TargetMode="External" /><Relationship Id="rId6" Type="http://schemas.openxmlformats.org/officeDocument/2006/relationships/hyperlink" Target="https://podminky.urs.cz/item/CS_URS_2024_02/612135101" TargetMode="External" /><Relationship Id="rId7" Type="http://schemas.openxmlformats.org/officeDocument/2006/relationships/hyperlink" Target="https://podminky.urs.cz/item/CS_URS_2024_02/612142001" TargetMode="External" /><Relationship Id="rId8" Type="http://schemas.openxmlformats.org/officeDocument/2006/relationships/hyperlink" Target="https://podminky.urs.cz/item/CS_URS_2024_02/612311131" TargetMode="External" /><Relationship Id="rId9" Type="http://schemas.openxmlformats.org/officeDocument/2006/relationships/hyperlink" Target="https://podminky.urs.cz/item/CS_URS_2024_02/612321111" TargetMode="External" /><Relationship Id="rId10" Type="http://schemas.openxmlformats.org/officeDocument/2006/relationships/hyperlink" Target="https://podminky.urs.cz/item/CS_URS_2024_02/612325211" TargetMode="External" /><Relationship Id="rId11" Type="http://schemas.openxmlformats.org/officeDocument/2006/relationships/hyperlink" Target="https://podminky.urs.cz/item/CS_URS_2024_02/619995001" TargetMode="External" /><Relationship Id="rId12" Type="http://schemas.openxmlformats.org/officeDocument/2006/relationships/hyperlink" Target="https://podminky.urs.cz/item/CS_URS_2024_02/631311112" TargetMode="External" /><Relationship Id="rId13" Type="http://schemas.openxmlformats.org/officeDocument/2006/relationships/hyperlink" Target="https://podminky.urs.cz/item/CS_URS_2024_02/642944121" TargetMode="External" /><Relationship Id="rId14" Type="http://schemas.openxmlformats.org/officeDocument/2006/relationships/hyperlink" Target="https://podminky.urs.cz/item/CS_URS_2024_02/949101111" TargetMode="External" /><Relationship Id="rId15" Type="http://schemas.openxmlformats.org/officeDocument/2006/relationships/hyperlink" Target="https://podminky.urs.cz/item/CS_URS_2024_02/949111211" TargetMode="External" /><Relationship Id="rId16" Type="http://schemas.openxmlformats.org/officeDocument/2006/relationships/hyperlink" Target="https://podminky.urs.cz/item/CS_URS_2024_02/949111812" TargetMode="External" /><Relationship Id="rId17" Type="http://schemas.openxmlformats.org/officeDocument/2006/relationships/hyperlink" Target="https://podminky.urs.cz/item/CS_URS_2024_02/952901111" TargetMode="External" /><Relationship Id="rId18" Type="http://schemas.openxmlformats.org/officeDocument/2006/relationships/hyperlink" Target="https://podminky.urs.cz/item/CS_URS_2024_02/962031133" TargetMode="External" /><Relationship Id="rId19" Type="http://schemas.openxmlformats.org/officeDocument/2006/relationships/hyperlink" Target="https://podminky.urs.cz/item/CS_URS_2024_02/968062355" TargetMode="External" /><Relationship Id="rId20" Type="http://schemas.openxmlformats.org/officeDocument/2006/relationships/hyperlink" Target="https://podminky.urs.cz/item/CS_URS_2024_02/968072455" TargetMode="External" /><Relationship Id="rId21" Type="http://schemas.openxmlformats.org/officeDocument/2006/relationships/hyperlink" Target="https://podminky.urs.cz/item/CS_URS_2024_02/971033331" TargetMode="External" /><Relationship Id="rId22" Type="http://schemas.openxmlformats.org/officeDocument/2006/relationships/hyperlink" Target="https://podminky.urs.cz/item/CS_URS_2024_02/971033341" TargetMode="External" /><Relationship Id="rId23" Type="http://schemas.openxmlformats.org/officeDocument/2006/relationships/hyperlink" Target="https://podminky.urs.cz/item/CS_URS_2024_02/971033631" TargetMode="External" /><Relationship Id="rId24" Type="http://schemas.openxmlformats.org/officeDocument/2006/relationships/hyperlink" Target="https://podminky.urs.cz/item/CS_URS_2024_02/972054241" TargetMode="External" /><Relationship Id="rId25" Type="http://schemas.openxmlformats.org/officeDocument/2006/relationships/hyperlink" Target="https://podminky.urs.cz/item/CS_URS_2024_02/974031144" TargetMode="External" /><Relationship Id="rId26" Type="http://schemas.openxmlformats.org/officeDocument/2006/relationships/hyperlink" Target="https://podminky.urs.cz/item/CS_URS_2024_02/997006004" TargetMode="External" /><Relationship Id="rId27" Type="http://schemas.openxmlformats.org/officeDocument/2006/relationships/hyperlink" Target="https://podminky.urs.cz/item/CS_URS_2024_02/997013211" TargetMode="External" /><Relationship Id="rId28" Type="http://schemas.openxmlformats.org/officeDocument/2006/relationships/hyperlink" Target="https://podminky.urs.cz/item/CS_URS_2024_02/997013509" TargetMode="External" /><Relationship Id="rId29" Type="http://schemas.openxmlformats.org/officeDocument/2006/relationships/hyperlink" Target="https://podminky.urs.cz/item/CS_URS_2024_02/997013511" TargetMode="External" /><Relationship Id="rId30" Type="http://schemas.openxmlformats.org/officeDocument/2006/relationships/hyperlink" Target="https://podminky.urs.cz/item/CS_URS_2024_02/997013821" TargetMode="External" /><Relationship Id="rId31" Type="http://schemas.openxmlformats.org/officeDocument/2006/relationships/hyperlink" Target="https://podminky.urs.cz/item/CS_URS_2024_02/998011001" TargetMode="External" /><Relationship Id="rId32" Type="http://schemas.openxmlformats.org/officeDocument/2006/relationships/hyperlink" Target="https://podminky.urs.cz/item/CS_URS_2024_02/721140802" TargetMode="External" /><Relationship Id="rId33" Type="http://schemas.openxmlformats.org/officeDocument/2006/relationships/hyperlink" Target="https://podminky.urs.cz/item/CS_URS_2024_02/721174025" TargetMode="External" /><Relationship Id="rId34" Type="http://schemas.openxmlformats.org/officeDocument/2006/relationships/hyperlink" Target="https://podminky.urs.cz/item/CS_URS_2024_02/721174043" TargetMode="External" /><Relationship Id="rId35" Type="http://schemas.openxmlformats.org/officeDocument/2006/relationships/hyperlink" Target="https://podminky.urs.cz/item/CS_URS_2024_02/721174045" TargetMode="External" /><Relationship Id="rId36" Type="http://schemas.openxmlformats.org/officeDocument/2006/relationships/hyperlink" Target="https://podminky.urs.cz/item/CS_URS_2024_02/721210812" TargetMode="External" /><Relationship Id="rId37" Type="http://schemas.openxmlformats.org/officeDocument/2006/relationships/hyperlink" Target="https://podminky.urs.cz/item/CS_URS_2024_02/721211401" TargetMode="External" /><Relationship Id="rId38" Type="http://schemas.openxmlformats.org/officeDocument/2006/relationships/hyperlink" Target="https://podminky.urs.cz/item/CS_URS_2024_02/721290111" TargetMode="External" /><Relationship Id="rId39" Type="http://schemas.openxmlformats.org/officeDocument/2006/relationships/hyperlink" Target="https://podminky.urs.cz/item/CS_URS_2024_02/998721101" TargetMode="External" /><Relationship Id="rId40" Type="http://schemas.openxmlformats.org/officeDocument/2006/relationships/hyperlink" Target="https://podminky.urs.cz/item/CS_URS_2024_02/722174002" TargetMode="External" /><Relationship Id="rId41" Type="http://schemas.openxmlformats.org/officeDocument/2006/relationships/hyperlink" Target="https://podminky.urs.cz/item/CS_URS_2024_02/722181221" TargetMode="External" /><Relationship Id="rId42" Type="http://schemas.openxmlformats.org/officeDocument/2006/relationships/hyperlink" Target="https://podminky.urs.cz/item/CS_URS_2024_02/722220111" TargetMode="External" /><Relationship Id="rId43" Type="http://schemas.openxmlformats.org/officeDocument/2006/relationships/hyperlink" Target="https://podminky.urs.cz/item/CS_URS_2024_02/722232171" TargetMode="External" /><Relationship Id="rId44" Type="http://schemas.openxmlformats.org/officeDocument/2006/relationships/hyperlink" Target="https://podminky.urs.cz/item/CS_URS_2024_02/722240122" TargetMode="External" /><Relationship Id="rId45" Type="http://schemas.openxmlformats.org/officeDocument/2006/relationships/hyperlink" Target="https://podminky.urs.cz/item/CS_URS_2024_02/722290226" TargetMode="External" /><Relationship Id="rId46" Type="http://schemas.openxmlformats.org/officeDocument/2006/relationships/hyperlink" Target="https://podminky.urs.cz/item/CS_URS_2024_02/722290234" TargetMode="External" /><Relationship Id="rId47" Type="http://schemas.openxmlformats.org/officeDocument/2006/relationships/hyperlink" Target="https://podminky.urs.cz/item/CS_URS_2024_02/998722101" TargetMode="External" /><Relationship Id="rId48" Type="http://schemas.openxmlformats.org/officeDocument/2006/relationships/hyperlink" Target="https://podminky.urs.cz/item/CS_URS_2024_02/725110811" TargetMode="External" /><Relationship Id="rId49" Type="http://schemas.openxmlformats.org/officeDocument/2006/relationships/hyperlink" Target="https://podminky.urs.cz/item/CS_URS_2024_02/725112171" TargetMode="External" /><Relationship Id="rId50" Type="http://schemas.openxmlformats.org/officeDocument/2006/relationships/hyperlink" Target="https://podminky.urs.cz/item/CS_URS_2024_02/725121502" TargetMode="External" /><Relationship Id="rId51" Type="http://schemas.openxmlformats.org/officeDocument/2006/relationships/hyperlink" Target="https://podminky.urs.cz/item/CS_URS_2024_02/725210821" TargetMode="External" /><Relationship Id="rId52" Type="http://schemas.openxmlformats.org/officeDocument/2006/relationships/hyperlink" Target="https://podminky.urs.cz/item/CS_URS_2024_02/725211603" TargetMode="External" /><Relationship Id="rId53" Type="http://schemas.openxmlformats.org/officeDocument/2006/relationships/hyperlink" Target="https://podminky.urs.cz/item/CS_URS_2024_02/725244204" TargetMode="External" /><Relationship Id="rId54" Type="http://schemas.openxmlformats.org/officeDocument/2006/relationships/hyperlink" Target="https://podminky.urs.cz/item/CS_URS_2024_02/725244312" TargetMode="External" /><Relationship Id="rId55" Type="http://schemas.openxmlformats.org/officeDocument/2006/relationships/hyperlink" Target="https://podminky.urs.cz/item/CS_URS_2024_02/725330840" TargetMode="External" /><Relationship Id="rId56" Type="http://schemas.openxmlformats.org/officeDocument/2006/relationships/hyperlink" Target="https://podminky.urs.cz/item/CS_URS_2024_02/725820801" TargetMode="External" /><Relationship Id="rId57" Type="http://schemas.openxmlformats.org/officeDocument/2006/relationships/hyperlink" Target="https://podminky.urs.cz/item/CS_URS_2024_02/725822611" TargetMode="External" /><Relationship Id="rId58" Type="http://schemas.openxmlformats.org/officeDocument/2006/relationships/hyperlink" Target="https://podminky.urs.cz/item/CS_URS_2024_02/725841311" TargetMode="External" /><Relationship Id="rId59" Type="http://schemas.openxmlformats.org/officeDocument/2006/relationships/hyperlink" Target="https://podminky.urs.cz/item/CS_URS_2024_02/725980123" TargetMode="External" /><Relationship Id="rId60" Type="http://schemas.openxmlformats.org/officeDocument/2006/relationships/hyperlink" Target="https://podminky.urs.cz/item/CS_URS_2024_02/998725101" TargetMode="External" /><Relationship Id="rId61" Type="http://schemas.openxmlformats.org/officeDocument/2006/relationships/hyperlink" Target="https://podminky.urs.cz/item/CS_URS_2024_02/735111810" TargetMode="External" /><Relationship Id="rId62" Type="http://schemas.openxmlformats.org/officeDocument/2006/relationships/hyperlink" Target="https://podminky.urs.cz/item/CS_URS_2024_02/735141112" TargetMode="External" /><Relationship Id="rId63" Type="http://schemas.openxmlformats.org/officeDocument/2006/relationships/hyperlink" Target="https://podminky.urs.cz/item/CS_URS_2024_02/735151399" TargetMode="External" /><Relationship Id="rId64" Type="http://schemas.openxmlformats.org/officeDocument/2006/relationships/hyperlink" Target="https://podminky.urs.cz/item/CS_URS_2024_02/741371102" TargetMode="External" /><Relationship Id="rId65" Type="http://schemas.openxmlformats.org/officeDocument/2006/relationships/hyperlink" Target="https://podminky.urs.cz/item/CS_URS_2024_02/644941111" TargetMode="External" /><Relationship Id="rId66" Type="http://schemas.openxmlformats.org/officeDocument/2006/relationships/hyperlink" Target="https://podminky.urs.cz/item/CS_URS_2024_02/751311092" TargetMode="External" /><Relationship Id="rId67" Type="http://schemas.openxmlformats.org/officeDocument/2006/relationships/hyperlink" Target="https://podminky.urs.cz/item/CS_URS_2024_02/751510861" TargetMode="External" /><Relationship Id="rId68" Type="http://schemas.openxmlformats.org/officeDocument/2006/relationships/hyperlink" Target="https://podminky.urs.cz/item/CS_URS_2024_02/953943111" TargetMode="External" /><Relationship Id="rId69" Type="http://schemas.openxmlformats.org/officeDocument/2006/relationships/hyperlink" Target="https://podminky.urs.cz/item/CS_URS_2024_02/998751101" TargetMode="External" /><Relationship Id="rId70" Type="http://schemas.openxmlformats.org/officeDocument/2006/relationships/hyperlink" Target="https://podminky.urs.cz/item/CS_URS_2024_02/763121411" TargetMode="External" /><Relationship Id="rId71" Type="http://schemas.openxmlformats.org/officeDocument/2006/relationships/hyperlink" Target="https://podminky.urs.cz/item/CS_URS_2024_02/763131451" TargetMode="External" /><Relationship Id="rId72" Type="http://schemas.openxmlformats.org/officeDocument/2006/relationships/hyperlink" Target="https://podminky.urs.cz/item/CS_URS_2024_02/763131751" TargetMode="External" /><Relationship Id="rId73" Type="http://schemas.openxmlformats.org/officeDocument/2006/relationships/hyperlink" Target="https://podminky.urs.cz/item/CS_URS_2024_02/763431011" TargetMode="External" /><Relationship Id="rId74" Type="http://schemas.openxmlformats.org/officeDocument/2006/relationships/hyperlink" Target="https://podminky.urs.cz/item/CS_URS_2024_02/998763301" TargetMode="External" /><Relationship Id="rId75" Type="http://schemas.openxmlformats.org/officeDocument/2006/relationships/hyperlink" Target="https://podminky.urs.cz/item/CS_URS_2024_02/766622216" TargetMode="External" /><Relationship Id="rId76" Type="http://schemas.openxmlformats.org/officeDocument/2006/relationships/hyperlink" Target="https://podminky.urs.cz/item/CS_URS_2024_02/766691914" TargetMode="External" /><Relationship Id="rId77" Type="http://schemas.openxmlformats.org/officeDocument/2006/relationships/hyperlink" Target="https://podminky.urs.cz/item/CS_URS_2024_02/766695212" TargetMode="External" /><Relationship Id="rId78" Type="http://schemas.openxmlformats.org/officeDocument/2006/relationships/hyperlink" Target="https://podminky.urs.cz/item/CS_URS_2024_02/998766101" TargetMode="External" /><Relationship Id="rId79" Type="http://schemas.openxmlformats.org/officeDocument/2006/relationships/hyperlink" Target="https://podminky.urs.cz/item/CS_URS_2024_02/711193121" TargetMode="External" /><Relationship Id="rId80" Type="http://schemas.openxmlformats.org/officeDocument/2006/relationships/hyperlink" Target="https://podminky.urs.cz/item/CS_URS_2024_02/771151012" TargetMode="External" /><Relationship Id="rId81" Type="http://schemas.openxmlformats.org/officeDocument/2006/relationships/hyperlink" Target="https://podminky.urs.cz/item/CS_URS_2024_02/771573810" TargetMode="External" /><Relationship Id="rId82" Type="http://schemas.openxmlformats.org/officeDocument/2006/relationships/hyperlink" Target="https://podminky.urs.cz/item/CS_URS_2024_02/771574112" TargetMode="External" /><Relationship Id="rId83" Type="http://schemas.openxmlformats.org/officeDocument/2006/relationships/hyperlink" Target="https://podminky.urs.cz/item/CS_URS_2024_02/771591111" TargetMode="External" /><Relationship Id="rId84" Type="http://schemas.openxmlformats.org/officeDocument/2006/relationships/hyperlink" Target="https://podminky.urs.cz/item/CS_URS_2024_02/776111311" TargetMode="External" /><Relationship Id="rId85" Type="http://schemas.openxmlformats.org/officeDocument/2006/relationships/hyperlink" Target="https://podminky.urs.cz/item/CS_URS_2024_02/998771102" TargetMode="External" /><Relationship Id="rId86" Type="http://schemas.openxmlformats.org/officeDocument/2006/relationships/hyperlink" Target="https://podminky.urs.cz/item/CS_URS_2024_02/776111311" TargetMode="External" /><Relationship Id="rId87" Type="http://schemas.openxmlformats.org/officeDocument/2006/relationships/hyperlink" Target="https://podminky.urs.cz/item/CS_URS_2024_02/776141113" TargetMode="External" /><Relationship Id="rId88" Type="http://schemas.openxmlformats.org/officeDocument/2006/relationships/hyperlink" Target="https://podminky.urs.cz/item/CS_URS_2024_02/776221111" TargetMode="External" /><Relationship Id="rId89" Type="http://schemas.openxmlformats.org/officeDocument/2006/relationships/hyperlink" Target="https://podminky.urs.cz/item/CS_URS_2024_02/776223111" TargetMode="External" /><Relationship Id="rId90" Type="http://schemas.openxmlformats.org/officeDocument/2006/relationships/hyperlink" Target="https://podminky.urs.cz/item/CS_URS_2024_02/776411111" TargetMode="External" /><Relationship Id="rId91" Type="http://schemas.openxmlformats.org/officeDocument/2006/relationships/hyperlink" Target="https://podminky.urs.cz/item/CS_URS_2024_02/998776101" TargetMode="External" /><Relationship Id="rId92" Type="http://schemas.openxmlformats.org/officeDocument/2006/relationships/hyperlink" Target="https://podminky.urs.cz/item/CS_URS_2024_02/711193131" TargetMode="External" /><Relationship Id="rId93" Type="http://schemas.openxmlformats.org/officeDocument/2006/relationships/hyperlink" Target="https://podminky.urs.cz/item/CS_URS_2024_02/781121011" TargetMode="External" /><Relationship Id="rId94" Type="http://schemas.openxmlformats.org/officeDocument/2006/relationships/hyperlink" Target="https://podminky.urs.cz/item/CS_URS_2024_02/781471810" TargetMode="External" /><Relationship Id="rId95" Type="http://schemas.openxmlformats.org/officeDocument/2006/relationships/hyperlink" Target="https://podminky.urs.cz/item/CS_URS_2024_02/781474114" TargetMode="External" /><Relationship Id="rId96" Type="http://schemas.openxmlformats.org/officeDocument/2006/relationships/hyperlink" Target="https://podminky.urs.cz/item/CS_URS_2024_02/998781102" TargetMode="External" /><Relationship Id="rId97" Type="http://schemas.openxmlformats.org/officeDocument/2006/relationships/hyperlink" Target="https://podminky.urs.cz/item/CS_URS_2024_02/783314201" TargetMode="External" /><Relationship Id="rId98" Type="http://schemas.openxmlformats.org/officeDocument/2006/relationships/hyperlink" Target="https://podminky.urs.cz/item/CS_URS_2024_02/783317101" TargetMode="External" /><Relationship Id="rId99" Type="http://schemas.openxmlformats.org/officeDocument/2006/relationships/hyperlink" Target="https://podminky.urs.cz/item/CS_URS_2024_02/783813131" TargetMode="External" /><Relationship Id="rId100" Type="http://schemas.openxmlformats.org/officeDocument/2006/relationships/hyperlink" Target="https://podminky.urs.cz/item/CS_URS_2024_02/783817121" TargetMode="External" /><Relationship Id="rId101" Type="http://schemas.openxmlformats.org/officeDocument/2006/relationships/hyperlink" Target="https://podminky.urs.cz/item/CS_URS_2024_02/784121001" TargetMode="External" /><Relationship Id="rId102" Type="http://schemas.openxmlformats.org/officeDocument/2006/relationships/hyperlink" Target="https://podminky.urs.cz/item/CS_URS_2024_02/784181001" TargetMode="External" /><Relationship Id="rId103" Type="http://schemas.openxmlformats.org/officeDocument/2006/relationships/hyperlink" Target="https://podminky.urs.cz/item/CS_URS_2024_02/784211111" TargetMode="External" /><Relationship Id="rId104" Type="http://schemas.openxmlformats.org/officeDocument/2006/relationships/hyperlink" Target="https://podminky.urs.cz/item/CS_URS_2024_02/784221101" TargetMode="External" /><Relationship Id="rId105" Type="http://schemas.openxmlformats.org/officeDocument/2006/relationships/hyperlink" Target="https://podminky.urs.cz/item/CS_URS_2024_02/765131803" TargetMode="External" /><Relationship Id="rId106" Type="http://schemas.openxmlformats.org/officeDocument/2006/relationships/hyperlink" Target="https://podminky.urs.cz/item/CS_URS_2024_02/765131823" TargetMode="External" /><Relationship Id="rId107" Type="http://schemas.openxmlformats.org/officeDocument/2006/relationships/hyperlink" Target="https://podminky.urs.cz/item/CS_URS_2024_02/765131857" TargetMode="External" /><Relationship Id="rId108" Type="http://schemas.openxmlformats.org/officeDocument/2006/relationships/hyperlink" Target="https://podminky.urs.cz/item/CS_URS_2024_02/765131877" TargetMode="External" /><Relationship Id="rId109" Type="http://schemas.openxmlformats.org/officeDocument/2006/relationships/hyperlink" Target="https://podminky.urs.cz/item/CS_URS_2024_02/765231851" TargetMode="External" /><Relationship Id="rId110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17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3" t="s">
        <v>28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17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27</v>
      </c>
      <c r="AL14" s="19"/>
      <c r="AM14" s="19"/>
      <c r="AN14" s="23" t="s">
        <v>17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17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3" t="s">
        <v>17</v>
      </c>
      <c r="AO17" s="19"/>
      <c r="AP17" s="19"/>
      <c r="AQ17" s="19"/>
      <c r="AR17" s="17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17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3" t="s">
        <v>17</v>
      </c>
      <c r="AO20" s="19"/>
      <c r="AP20" s="19"/>
      <c r="AQ20" s="19"/>
      <c r="AR20" s="17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47.25" customHeight="1">
      <c r="B23" s="18"/>
      <c r="C23" s="19"/>
      <c r="D23" s="19"/>
      <c r="E23" s="27" t="s">
        <v>35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ROUND(AG54,2)</f>
        <v>32361671.260000002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37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38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39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ROUND(AZ54, 2)</f>
        <v>32361671.260000002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ROUND(AV54, 2)</f>
        <v>6795950.96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39">
        <v>0.12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ROUND(BA54,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ROUND(AW54,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ROUND(BB54,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39">
        <v>0.12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ROUND(BC54,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ROUND(BD54,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46" t="s">
        <v>48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39157622.219999999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6.96" customHeight="1">
      <c r="A37" s="2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5"/>
      <c r="BE37" s="29"/>
    </row>
    <row r="41" s="2" customFormat="1" ht="6.96" customHeight="1">
      <c r="A41" s="29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5"/>
      <c r="BE41" s="29"/>
    </row>
    <row r="42" s="2" customFormat="1" ht="24.96" customHeight="1">
      <c r="A42" s="29"/>
      <c r="B42" s="30"/>
      <c r="C42" s="20" t="s">
        <v>49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5"/>
      <c r="BE42" s="29"/>
    </row>
    <row r="43" s="2" customFormat="1" ht="6.96" customHeight="1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5"/>
      <c r="BE43" s="29"/>
    </row>
    <row r="44" s="4" customFormat="1" ht="12" customHeight="1">
      <c r="A44" s="4"/>
      <c r="B44" s="53"/>
      <c r="C44" s="26" t="s">
        <v>12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65024043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  <c r="BE44" s="4"/>
    </row>
    <row r="45" s="5" customFormat="1" ht="36.96" customHeight="1">
      <c r="A45" s="5"/>
      <c r="B45" s="56"/>
      <c r="C45" s="57" t="s">
        <v>14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Obvod OŘ SPS Ústí nad Labem - opravy a údržba objektů 2024-2026 (ČÁST 2 - Most)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  <c r="BE45" s="5"/>
    </row>
    <row r="46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5"/>
      <c r="BE46" s="29"/>
    </row>
    <row r="47" s="2" customFormat="1" ht="12" customHeight="1">
      <c r="A47" s="29"/>
      <c r="B47" s="30"/>
      <c r="C47" s="26" t="s">
        <v>19</v>
      </c>
      <c r="D47" s="31"/>
      <c r="E47" s="31"/>
      <c r="F47" s="31"/>
      <c r="G47" s="31"/>
      <c r="H47" s="31"/>
      <c r="I47" s="31"/>
      <c r="J47" s="31"/>
      <c r="K47" s="31"/>
      <c r="L47" s="61" t="str">
        <f>IF(K8="","",K8)</f>
        <v>obvod SPS provozního oddělení Most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6" t="s">
        <v>21</v>
      </c>
      <c r="AJ47" s="31"/>
      <c r="AK47" s="31"/>
      <c r="AL47" s="31"/>
      <c r="AM47" s="62" t="str">
        <f>IF(AN8= "","",AN8)</f>
        <v>6. 8. 2024</v>
      </c>
      <c r="AN47" s="62"/>
      <c r="AO47" s="31"/>
      <c r="AP47" s="31"/>
      <c r="AQ47" s="31"/>
      <c r="AR47" s="35"/>
      <c r="BE47" s="29"/>
    </row>
    <row r="48" s="2" customFormat="1" ht="6.96" customHeight="1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5"/>
      <c r="BE48" s="29"/>
    </row>
    <row r="49" s="2" customFormat="1" ht="15.15" customHeight="1">
      <c r="A49" s="29"/>
      <c r="B49" s="30"/>
      <c r="C49" s="26" t="s">
        <v>23</v>
      </c>
      <c r="D49" s="31"/>
      <c r="E49" s="31"/>
      <c r="F49" s="31"/>
      <c r="G49" s="31"/>
      <c r="H49" s="31"/>
      <c r="I49" s="31"/>
      <c r="J49" s="31"/>
      <c r="K49" s="31"/>
      <c r="L49" s="54" t="str">
        <f>IF(E11= "","",E11)</f>
        <v>Správa železnic, státní organizace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6" t="s">
        <v>31</v>
      </c>
      <c r="AJ49" s="31"/>
      <c r="AK49" s="31"/>
      <c r="AL49" s="31"/>
      <c r="AM49" s="63" t="str">
        <f>IF(E17="","",E17)</f>
        <v xml:space="preserve"> </v>
      </c>
      <c r="AN49" s="54"/>
      <c r="AO49" s="54"/>
      <c r="AP49" s="54"/>
      <c r="AQ49" s="31"/>
      <c r="AR49" s="35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29"/>
    </row>
    <row r="50" s="2" customFormat="1" ht="15.15" customHeight="1">
      <c r="A50" s="29"/>
      <c r="B50" s="30"/>
      <c r="C50" s="26" t="s">
        <v>29</v>
      </c>
      <c r="D50" s="31"/>
      <c r="E50" s="31"/>
      <c r="F50" s="31"/>
      <c r="G50" s="31"/>
      <c r="H50" s="31"/>
      <c r="I50" s="31"/>
      <c r="J50" s="31"/>
      <c r="K50" s="31"/>
      <c r="L50" s="54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6" t="s">
        <v>33</v>
      </c>
      <c r="AJ50" s="31"/>
      <c r="AK50" s="31"/>
      <c r="AL50" s="31"/>
      <c r="AM50" s="63" t="str">
        <f>IF(E20="","",E20)</f>
        <v xml:space="preserve"> </v>
      </c>
      <c r="AN50" s="54"/>
      <c r="AO50" s="54"/>
      <c r="AP50" s="54"/>
      <c r="AQ50" s="31"/>
      <c r="AR50" s="35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29"/>
    </row>
    <row r="51" s="2" customFormat="1" ht="10.8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5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  <c r="BE51" s="29"/>
    </row>
    <row r="52" s="2" customFormat="1" ht="29.28" customHeight="1">
      <c r="A52" s="29"/>
      <c r="B52" s="30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77"/>
      <c r="AQ52" s="81" t="s">
        <v>55</v>
      </c>
      <c r="AR52" s="35"/>
      <c r="AS52" s="82" t="s">
        <v>56</v>
      </c>
      <c r="AT52" s="83" t="s">
        <v>57</v>
      </c>
      <c r="AU52" s="83" t="s">
        <v>58</v>
      </c>
      <c r="AV52" s="83" t="s">
        <v>59</v>
      </c>
      <c r="AW52" s="83" t="s">
        <v>60</v>
      </c>
      <c r="AX52" s="83" t="s">
        <v>61</v>
      </c>
      <c r="AY52" s="83" t="s">
        <v>62</v>
      </c>
      <c r="AZ52" s="83" t="s">
        <v>63</v>
      </c>
      <c r="BA52" s="83" t="s">
        <v>64</v>
      </c>
      <c r="BB52" s="83" t="s">
        <v>65</v>
      </c>
      <c r="BC52" s="83" t="s">
        <v>66</v>
      </c>
      <c r="BD52" s="84" t="s">
        <v>67</v>
      </c>
      <c r="BE52" s="29"/>
    </row>
    <row r="53" s="2" customFormat="1" ht="10.8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5"/>
      <c r="AS53" s="85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7"/>
      <c r="BE53" s="29"/>
    </row>
    <row r="54" s="6" customFormat="1" ht="32.4" customHeight="1">
      <c r="A54" s="6"/>
      <c r="B54" s="88"/>
      <c r="C54" s="89" t="s">
        <v>68</v>
      </c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1">
        <f>ROUND(AG55,2)</f>
        <v>32361671.260000002</v>
      </c>
      <c r="AH54" s="91"/>
      <c r="AI54" s="91"/>
      <c r="AJ54" s="91"/>
      <c r="AK54" s="91"/>
      <c r="AL54" s="91"/>
      <c r="AM54" s="91"/>
      <c r="AN54" s="92">
        <f>SUM(AG54,AT54)</f>
        <v>39157622.219999999</v>
      </c>
      <c r="AO54" s="92"/>
      <c r="AP54" s="92"/>
      <c r="AQ54" s="93" t="s">
        <v>17</v>
      </c>
      <c r="AR54" s="94"/>
      <c r="AS54" s="95">
        <f>ROUND(AS55,2)</f>
        <v>0</v>
      </c>
      <c r="AT54" s="96">
        <f>ROUND(SUM(AV54:AW54),2)</f>
        <v>6795950.96</v>
      </c>
      <c r="AU54" s="97">
        <f>ROUND(AU55,5)</f>
        <v>28417.204949999999</v>
      </c>
      <c r="AV54" s="96">
        <f>ROUND(AZ54*L29,2)</f>
        <v>6795950.96</v>
      </c>
      <c r="AW54" s="96">
        <f>ROUND(BA54*L30,2)</f>
        <v>0</v>
      </c>
      <c r="AX54" s="96">
        <f>ROUND(BB54*L29,2)</f>
        <v>0</v>
      </c>
      <c r="AY54" s="96">
        <f>ROUND(BC54*L30,2)</f>
        <v>0</v>
      </c>
      <c r="AZ54" s="96">
        <f>ROUND(AZ55,2)</f>
        <v>32361671.260000002</v>
      </c>
      <c r="BA54" s="96">
        <f>ROUND(BA55,2)</f>
        <v>0</v>
      </c>
      <c r="BB54" s="96">
        <f>ROUND(BB55,2)</f>
        <v>0</v>
      </c>
      <c r="BC54" s="96">
        <f>ROUND(BC55,2)</f>
        <v>0</v>
      </c>
      <c r="BD54" s="98">
        <f>ROUND(BD55,2)</f>
        <v>0</v>
      </c>
      <c r="BE54" s="6"/>
      <c r="BS54" s="99" t="s">
        <v>69</v>
      </c>
      <c r="BT54" s="99" t="s">
        <v>70</v>
      </c>
      <c r="BU54" s="100" t="s">
        <v>71</v>
      </c>
      <c r="BV54" s="99" t="s">
        <v>72</v>
      </c>
      <c r="BW54" s="99" t="s">
        <v>5</v>
      </c>
      <c r="BX54" s="99" t="s">
        <v>73</v>
      </c>
      <c r="CL54" s="99" t="s">
        <v>17</v>
      </c>
    </row>
    <row r="55" s="7" customFormat="1" ht="16.5" customHeight="1">
      <c r="A55" s="101" t="s">
        <v>74</v>
      </c>
      <c r="B55" s="102"/>
      <c r="C55" s="103"/>
      <c r="D55" s="104" t="s">
        <v>75</v>
      </c>
      <c r="E55" s="104"/>
      <c r="F55" s="104"/>
      <c r="G55" s="104"/>
      <c r="H55" s="104"/>
      <c r="I55" s="105"/>
      <c r="J55" s="104" t="s">
        <v>76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'01 - Předpokládaný objem ...'!J30</f>
        <v>32361671.260000002</v>
      </c>
      <c r="AH55" s="105"/>
      <c r="AI55" s="105"/>
      <c r="AJ55" s="105"/>
      <c r="AK55" s="105"/>
      <c r="AL55" s="105"/>
      <c r="AM55" s="105"/>
      <c r="AN55" s="106">
        <f>SUM(AG55,AT55)</f>
        <v>39157622.219999999</v>
      </c>
      <c r="AO55" s="105"/>
      <c r="AP55" s="105"/>
      <c r="AQ55" s="107" t="s">
        <v>77</v>
      </c>
      <c r="AR55" s="108"/>
      <c r="AS55" s="109">
        <v>0</v>
      </c>
      <c r="AT55" s="110">
        <f>ROUND(SUM(AV55:AW55),2)</f>
        <v>6795950.96</v>
      </c>
      <c r="AU55" s="111">
        <f>'01 - Předpokládaný objem ...'!P100</f>
        <v>28417.204946999998</v>
      </c>
      <c r="AV55" s="110">
        <f>'01 - Předpokládaný objem ...'!J33</f>
        <v>6795950.96</v>
      </c>
      <c r="AW55" s="110">
        <f>'01 - Předpokládaný objem ...'!J34</f>
        <v>0</v>
      </c>
      <c r="AX55" s="110">
        <f>'01 - Předpokládaný objem ...'!J35</f>
        <v>0</v>
      </c>
      <c r="AY55" s="110">
        <f>'01 - Předpokládaný objem ...'!J36</f>
        <v>0</v>
      </c>
      <c r="AZ55" s="110">
        <f>'01 - Předpokládaný objem ...'!F33</f>
        <v>32361671.260000002</v>
      </c>
      <c r="BA55" s="110">
        <f>'01 - Předpokládaný objem ...'!F34</f>
        <v>0</v>
      </c>
      <c r="BB55" s="110">
        <f>'01 - Předpokládaný objem ...'!F35</f>
        <v>0</v>
      </c>
      <c r="BC55" s="110">
        <f>'01 - Předpokládaný objem ...'!F36</f>
        <v>0</v>
      </c>
      <c r="BD55" s="112">
        <f>'01 - Předpokládaný objem ...'!F37</f>
        <v>0</v>
      </c>
      <c r="BE55" s="7"/>
      <c r="BT55" s="113" t="s">
        <v>78</v>
      </c>
      <c r="BV55" s="113" t="s">
        <v>72</v>
      </c>
      <c r="BW55" s="113" t="s">
        <v>79</v>
      </c>
      <c r="BX55" s="113" t="s">
        <v>5</v>
      </c>
      <c r="CL55" s="113" t="s">
        <v>17</v>
      </c>
      <c r="CM55" s="113" t="s">
        <v>80</v>
      </c>
    </row>
    <row r="56" s="2" customFormat="1" ht="30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5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</row>
    <row r="57" s="2" customFormat="1" ht="6.96" customHeight="1">
      <c r="A57" s="2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5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</sheetData>
  <sheetProtection sheet="1" formatColumns="0" formatRows="0" objects="1" scenarios="1" spinCount="100000" saltValue="FDFvoUDnEiVL+T1Av2mLWbn3riEoDU17CKbUZopTaItBZcq33Xx0+2o3tDXFuVa10Sfuq6bsZaz0KydLrPrqQA==" hashValue="6WmvmVkj2XFm2vYdkhQNvbp4HJgL1bLvDbVok6ys4wqIFdwIOHRlBX/jLMki8GbilcNUTUyDuydNzftEicaZLQ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Předpokládaný objem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hidden="1" s="1" customFormat="1" ht="6.96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7"/>
      <c r="AT3" s="14" t="s">
        <v>80</v>
      </c>
    </row>
    <row r="4" hidden="1" s="1" customFormat="1" ht="24.96" customHeight="1">
      <c r="B4" s="17"/>
      <c r="D4" s="116" t="s">
        <v>81</v>
      </c>
      <c r="L4" s="17"/>
      <c r="M4" s="11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18" t="s">
        <v>14</v>
      </c>
      <c r="L6" s="17"/>
    </row>
    <row r="7" hidden="1" s="1" customFormat="1" ht="26.25" customHeight="1">
      <c r="B7" s="17"/>
      <c r="E7" s="119" t="str">
        <f>'Rekapitulace zakázky'!K6</f>
        <v>Obvod OŘ SPS Ústí nad Labem - opravy a údržba objektů 2024-2026 (ČÁST 2 - Most)</v>
      </c>
      <c r="F7" s="118"/>
      <c r="G7" s="118"/>
      <c r="H7" s="118"/>
      <c r="L7" s="17"/>
    </row>
    <row r="8" hidden="1" s="2" customFormat="1" ht="12" customHeight="1">
      <c r="A8" s="29"/>
      <c r="B8" s="35"/>
      <c r="C8" s="29"/>
      <c r="D8" s="118" t="s">
        <v>82</v>
      </c>
      <c r="E8" s="29"/>
      <c r="F8" s="29"/>
      <c r="G8" s="29"/>
      <c r="H8" s="29"/>
      <c r="I8" s="29"/>
      <c r="J8" s="29"/>
      <c r="K8" s="29"/>
      <c r="L8" s="120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21" t="s">
        <v>83</v>
      </c>
      <c r="F9" s="29"/>
      <c r="G9" s="29"/>
      <c r="H9" s="29"/>
      <c r="I9" s="29"/>
      <c r="J9" s="29"/>
      <c r="K9" s="29"/>
      <c r="L9" s="120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120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18" t="s">
        <v>16</v>
      </c>
      <c r="E11" s="29"/>
      <c r="F11" s="122" t="s">
        <v>17</v>
      </c>
      <c r="G11" s="29"/>
      <c r="H11" s="29"/>
      <c r="I11" s="118" t="s">
        <v>18</v>
      </c>
      <c r="J11" s="122" t="s">
        <v>17</v>
      </c>
      <c r="K11" s="29"/>
      <c r="L11" s="120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18" t="s">
        <v>19</v>
      </c>
      <c r="E12" s="29"/>
      <c r="F12" s="122" t="s">
        <v>20</v>
      </c>
      <c r="G12" s="29"/>
      <c r="H12" s="29"/>
      <c r="I12" s="118" t="s">
        <v>21</v>
      </c>
      <c r="J12" s="123" t="str">
        <f>'Rekapitulace zakázky'!AN8</f>
        <v>6. 8. 2024</v>
      </c>
      <c r="K12" s="29"/>
      <c r="L12" s="120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120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18" t="s">
        <v>23</v>
      </c>
      <c r="E14" s="29"/>
      <c r="F14" s="29"/>
      <c r="G14" s="29"/>
      <c r="H14" s="29"/>
      <c r="I14" s="118" t="s">
        <v>24</v>
      </c>
      <c r="J14" s="122" t="s">
        <v>25</v>
      </c>
      <c r="K14" s="29"/>
      <c r="L14" s="120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22" t="s">
        <v>26</v>
      </c>
      <c r="F15" s="29"/>
      <c r="G15" s="29"/>
      <c r="H15" s="29"/>
      <c r="I15" s="118" t="s">
        <v>27</v>
      </c>
      <c r="J15" s="122" t="s">
        <v>28</v>
      </c>
      <c r="K15" s="29"/>
      <c r="L15" s="120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120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18" t="s">
        <v>29</v>
      </c>
      <c r="E17" s="29"/>
      <c r="F17" s="29"/>
      <c r="G17" s="29"/>
      <c r="H17" s="29"/>
      <c r="I17" s="118" t="s">
        <v>24</v>
      </c>
      <c r="J17" s="122" t="str">
        <f>'Rekapitulace zakázky'!AN13</f>
        <v/>
      </c>
      <c r="K17" s="29"/>
      <c r="L17" s="12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22" t="str">
        <f>'Rekapitulace zakázky'!E14</f>
        <v xml:space="preserve"> </v>
      </c>
      <c r="F18" s="122"/>
      <c r="G18" s="122"/>
      <c r="H18" s="122"/>
      <c r="I18" s="118" t="s">
        <v>27</v>
      </c>
      <c r="J18" s="122" t="str">
        <f>'Rekapitulace zakázky'!AN14</f>
        <v/>
      </c>
      <c r="K18" s="29"/>
      <c r="L18" s="12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120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18" t="s">
        <v>31</v>
      </c>
      <c r="E20" s="29"/>
      <c r="F20" s="29"/>
      <c r="G20" s="29"/>
      <c r="H20" s="29"/>
      <c r="I20" s="118" t="s">
        <v>24</v>
      </c>
      <c r="J20" s="122" t="str">
        <f>IF('Rekapitulace zakázky'!AN16="","",'Rekapitulace zakázky'!AN16)</f>
        <v/>
      </c>
      <c r="K20" s="29"/>
      <c r="L20" s="120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22" t="str">
        <f>IF('Rekapitulace zakázky'!E17="","",'Rekapitulace zakázky'!E17)</f>
        <v xml:space="preserve"> </v>
      </c>
      <c r="F21" s="29"/>
      <c r="G21" s="29"/>
      <c r="H21" s="29"/>
      <c r="I21" s="118" t="s">
        <v>27</v>
      </c>
      <c r="J21" s="122" t="str">
        <f>IF('Rekapitulace zakázky'!AN17="","",'Rekapitulace zakázky'!AN17)</f>
        <v/>
      </c>
      <c r="K21" s="29"/>
      <c r="L21" s="120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120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18" t="s">
        <v>33</v>
      </c>
      <c r="E23" s="29"/>
      <c r="F23" s="29"/>
      <c r="G23" s="29"/>
      <c r="H23" s="29"/>
      <c r="I23" s="118" t="s">
        <v>24</v>
      </c>
      <c r="J23" s="122" t="str">
        <f>IF('Rekapitulace zakázky'!AN19="","",'Rekapitulace zakázky'!AN19)</f>
        <v/>
      </c>
      <c r="K23" s="29"/>
      <c r="L23" s="120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22" t="str">
        <f>IF('Rekapitulace zakázky'!E20="","",'Rekapitulace zakázky'!E20)</f>
        <v xml:space="preserve"> </v>
      </c>
      <c r="F24" s="29"/>
      <c r="G24" s="29"/>
      <c r="H24" s="29"/>
      <c r="I24" s="118" t="s">
        <v>27</v>
      </c>
      <c r="J24" s="122" t="str">
        <f>IF('Rekapitulace zakázky'!AN20="","",'Rekapitulace zakázky'!AN20)</f>
        <v/>
      </c>
      <c r="K24" s="29"/>
      <c r="L24" s="120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120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18" t="s">
        <v>34</v>
      </c>
      <c r="E26" s="29"/>
      <c r="F26" s="29"/>
      <c r="G26" s="29"/>
      <c r="H26" s="29"/>
      <c r="I26" s="29"/>
      <c r="J26" s="29"/>
      <c r="K26" s="29"/>
      <c r="L26" s="120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71.25" customHeight="1">
      <c r="A27" s="124"/>
      <c r="B27" s="125"/>
      <c r="C27" s="124"/>
      <c r="D27" s="124"/>
      <c r="E27" s="126" t="s">
        <v>35</v>
      </c>
      <c r="F27" s="126"/>
      <c r="G27" s="126"/>
      <c r="H27" s="126"/>
      <c r="I27" s="124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120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28"/>
      <c r="E29" s="128"/>
      <c r="F29" s="128"/>
      <c r="G29" s="128"/>
      <c r="H29" s="128"/>
      <c r="I29" s="128"/>
      <c r="J29" s="128"/>
      <c r="K29" s="128"/>
      <c r="L29" s="120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29" t="s">
        <v>36</v>
      </c>
      <c r="E30" s="29"/>
      <c r="F30" s="29"/>
      <c r="G30" s="29"/>
      <c r="H30" s="29"/>
      <c r="I30" s="29"/>
      <c r="J30" s="130">
        <f>ROUND(J100, 2)</f>
        <v>32361671.260000002</v>
      </c>
      <c r="K30" s="29"/>
      <c r="L30" s="120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28"/>
      <c r="E31" s="128"/>
      <c r="F31" s="128"/>
      <c r="G31" s="128"/>
      <c r="H31" s="128"/>
      <c r="I31" s="128"/>
      <c r="J31" s="128"/>
      <c r="K31" s="128"/>
      <c r="L31" s="120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31" t="s">
        <v>38</v>
      </c>
      <c r="G32" s="29"/>
      <c r="H32" s="29"/>
      <c r="I32" s="131" t="s">
        <v>37</v>
      </c>
      <c r="J32" s="131" t="s">
        <v>39</v>
      </c>
      <c r="K32" s="29"/>
      <c r="L32" s="120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32" t="s">
        <v>40</v>
      </c>
      <c r="E33" s="118" t="s">
        <v>41</v>
      </c>
      <c r="F33" s="133">
        <f>ROUND((SUM(BE100:BE571)),  2)</f>
        <v>32361671.260000002</v>
      </c>
      <c r="G33" s="29"/>
      <c r="H33" s="29"/>
      <c r="I33" s="134">
        <v>0.20999999999999999</v>
      </c>
      <c r="J33" s="133">
        <f>ROUND(((SUM(BE100:BE571))*I33),  2)</f>
        <v>6795950.96</v>
      </c>
      <c r="K33" s="29"/>
      <c r="L33" s="120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18" t="s">
        <v>42</v>
      </c>
      <c r="F34" s="133">
        <f>ROUND((SUM(BF100:BF571)),  2)</f>
        <v>0</v>
      </c>
      <c r="G34" s="29"/>
      <c r="H34" s="29"/>
      <c r="I34" s="134">
        <v>0.12</v>
      </c>
      <c r="J34" s="133">
        <f>ROUND(((SUM(BF100:BF571))*I34),  2)</f>
        <v>0</v>
      </c>
      <c r="K34" s="29"/>
      <c r="L34" s="120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18" t="s">
        <v>43</v>
      </c>
      <c r="F35" s="133">
        <f>ROUND((SUM(BG100:BG571)),  2)</f>
        <v>0</v>
      </c>
      <c r="G35" s="29"/>
      <c r="H35" s="29"/>
      <c r="I35" s="134">
        <v>0.20999999999999999</v>
      </c>
      <c r="J35" s="133">
        <f>0</f>
        <v>0</v>
      </c>
      <c r="K35" s="29"/>
      <c r="L35" s="120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18" t="s">
        <v>44</v>
      </c>
      <c r="F36" s="133">
        <f>ROUND((SUM(BH100:BH571)),  2)</f>
        <v>0</v>
      </c>
      <c r="G36" s="29"/>
      <c r="H36" s="29"/>
      <c r="I36" s="134">
        <v>0.12</v>
      </c>
      <c r="J36" s="133">
        <f>0</f>
        <v>0</v>
      </c>
      <c r="K36" s="29"/>
      <c r="L36" s="120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18" t="s">
        <v>45</v>
      </c>
      <c r="F37" s="133">
        <f>ROUND((SUM(BI100:BI571)),  2)</f>
        <v>0</v>
      </c>
      <c r="G37" s="29"/>
      <c r="H37" s="29"/>
      <c r="I37" s="134">
        <v>0</v>
      </c>
      <c r="J37" s="133">
        <f>0</f>
        <v>0</v>
      </c>
      <c r="K37" s="29"/>
      <c r="L37" s="120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120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37"/>
      <c r="J39" s="140">
        <f>SUM(J30:J37)</f>
        <v>39157622.219999999</v>
      </c>
      <c r="K39" s="141"/>
      <c r="L39" s="120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142"/>
      <c r="C40" s="143"/>
      <c r="D40" s="143"/>
      <c r="E40" s="143"/>
      <c r="F40" s="143"/>
      <c r="G40" s="143"/>
      <c r="H40" s="143"/>
      <c r="I40" s="143"/>
      <c r="J40" s="143"/>
      <c r="K40" s="143"/>
      <c r="L40" s="120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/>
    <row r="42" hidden="1"/>
    <row r="43" hidden="1"/>
    <row r="44" s="2" customFormat="1" ht="6.96" customHeight="1">
      <c r="A44" s="29"/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120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="2" customFormat="1" ht="24.96" customHeight="1">
      <c r="A45" s="29"/>
      <c r="B45" s="30"/>
      <c r="C45" s="20" t="s">
        <v>84</v>
      </c>
      <c r="D45" s="31"/>
      <c r="E45" s="31"/>
      <c r="F45" s="31"/>
      <c r="G45" s="31"/>
      <c r="H45" s="31"/>
      <c r="I45" s="31"/>
      <c r="J45" s="31"/>
      <c r="K45" s="31"/>
      <c r="L45" s="120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120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="2" customFormat="1" ht="12" customHeight="1">
      <c r="A47" s="29"/>
      <c r="B47" s="30"/>
      <c r="C47" s="26" t="s">
        <v>14</v>
      </c>
      <c r="D47" s="31"/>
      <c r="E47" s="31"/>
      <c r="F47" s="31"/>
      <c r="G47" s="31"/>
      <c r="H47" s="31"/>
      <c r="I47" s="31"/>
      <c r="J47" s="31"/>
      <c r="K47" s="31"/>
      <c r="L47" s="120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="2" customFormat="1" ht="26.25" customHeight="1">
      <c r="A48" s="29"/>
      <c r="B48" s="30"/>
      <c r="C48" s="31"/>
      <c r="D48" s="31"/>
      <c r="E48" s="146" t="str">
        <f>E7</f>
        <v>Obvod OŘ SPS Ústí nad Labem - opravy a údržba objektů 2024-2026 (ČÁST 2 - Most)</v>
      </c>
      <c r="F48" s="26"/>
      <c r="G48" s="26"/>
      <c r="H48" s="26"/>
      <c r="I48" s="31"/>
      <c r="J48" s="31"/>
      <c r="K48" s="31"/>
      <c r="L48" s="120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="2" customFormat="1" ht="12" customHeight="1">
      <c r="A49" s="29"/>
      <c r="B49" s="30"/>
      <c r="C49" s="26" t="s">
        <v>82</v>
      </c>
      <c r="D49" s="31"/>
      <c r="E49" s="31"/>
      <c r="F49" s="31"/>
      <c r="G49" s="31"/>
      <c r="H49" s="31"/>
      <c r="I49" s="31"/>
      <c r="J49" s="31"/>
      <c r="K49" s="31"/>
      <c r="L49" s="120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="2" customFormat="1" ht="16.5" customHeight="1">
      <c r="A50" s="29"/>
      <c r="B50" s="30"/>
      <c r="C50" s="31"/>
      <c r="D50" s="31"/>
      <c r="E50" s="59" t="str">
        <f>E9</f>
        <v>01 - Předpokládaný objem dílčích smluv</v>
      </c>
      <c r="F50" s="31"/>
      <c r="G50" s="31"/>
      <c r="H50" s="31"/>
      <c r="I50" s="31"/>
      <c r="J50" s="31"/>
      <c r="K50" s="31"/>
      <c r="L50" s="120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="2" customFormat="1" ht="6.96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120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="2" customFormat="1" ht="12" customHeight="1">
      <c r="A52" s="29"/>
      <c r="B52" s="30"/>
      <c r="C52" s="26" t="s">
        <v>19</v>
      </c>
      <c r="D52" s="31"/>
      <c r="E52" s="31"/>
      <c r="F52" s="23" t="str">
        <f>F12</f>
        <v>obvod SPS provozního oddělení Most</v>
      </c>
      <c r="G52" s="31"/>
      <c r="H52" s="31"/>
      <c r="I52" s="26" t="s">
        <v>21</v>
      </c>
      <c r="J52" s="62" t="str">
        <f>IF(J12="","",J12)</f>
        <v>6. 8. 2024</v>
      </c>
      <c r="K52" s="31"/>
      <c r="L52" s="120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="2" customFormat="1" ht="6.96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120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="2" customFormat="1" ht="15.15" customHeight="1">
      <c r="A54" s="29"/>
      <c r="B54" s="30"/>
      <c r="C54" s="26" t="s">
        <v>23</v>
      </c>
      <c r="D54" s="31"/>
      <c r="E54" s="31"/>
      <c r="F54" s="23" t="str">
        <f>E15</f>
        <v>Správa železnic, státní organizace</v>
      </c>
      <c r="G54" s="31"/>
      <c r="H54" s="31"/>
      <c r="I54" s="26" t="s">
        <v>31</v>
      </c>
      <c r="J54" s="27" t="str">
        <f>E21</f>
        <v xml:space="preserve"> </v>
      </c>
      <c r="K54" s="31"/>
      <c r="L54" s="120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="2" customFormat="1" ht="15.15" customHeight="1">
      <c r="A55" s="29"/>
      <c r="B55" s="30"/>
      <c r="C55" s="26" t="s">
        <v>29</v>
      </c>
      <c r="D55" s="31"/>
      <c r="E55" s="31"/>
      <c r="F55" s="23" t="str">
        <f>IF(E18="","",E18)</f>
        <v xml:space="preserve"> </v>
      </c>
      <c r="G55" s="31"/>
      <c r="H55" s="31"/>
      <c r="I55" s="26" t="s">
        <v>33</v>
      </c>
      <c r="J55" s="27" t="str">
        <f>E24</f>
        <v xml:space="preserve"> </v>
      </c>
      <c r="K55" s="31"/>
      <c r="L55" s="120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="2" customFormat="1" ht="10.32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120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="2" customFormat="1" ht="29.28" customHeight="1">
      <c r="A57" s="29"/>
      <c r="B57" s="30"/>
      <c r="C57" s="147" t="s">
        <v>85</v>
      </c>
      <c r="D57" s="148"/>
      <c r="E57" s="148"/>
      <c r="F57" s="148"/>
      <c r="G57" s="148"/>
      <c r="H57" s="148"/>
      <c r="I57" s="148"/>
      <c r="J57" s="149" t="s">
        <v>86</v>
      </c>
      <c r="K57" s="148"/>
      <c r="L57" s="120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="2" customFormat="1" ht="10.32" customHeight="1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120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="2" customFormat="1" ht="22.8" customHeight="1">
      <c r="A59" s="29"/>
      <c r="B59" s="30"/>
      <c r="C59" s="150" t="s">
        <v>68</v>
      </c>
      <c r="D59" s="31"/>
      <c r="E59" s="31"/>
      <c r="F59" s="31"/>
      <c r="G59" s="31"/>
      <c r="H59" s="31"/>
      <c r="I59" s="31"/>
      <c r="J59" s="92">
        <f>J100</f>
        <v>32361671.259999998</v>
      </c>
      <c r="K59" s="31"/>
      <c r="L59" s="120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87</v>
      </c>
    </row>
    <row r="60" s="9" customFormat="1" ht="24.96" customHeight="1">
      <c r="A60" s="9"/>
      <c r="B60" s="151"/>
      <c r="C60" s="152"/>
      <c r="D60" s="153" t="s">
        <v>88</v>
      </c>
      <c r="E60" s="154"/>
      <c r="F60" s="154"/>
      <c r="G60" s="154"/>
      <c r="H60" s="154"/>
      <c r="I60" s="154"/>
      <c r="J60" s="155">
        <f>J101</f>
        <v>1059591.3000000001</v>
      </c>
      <c r="K60" s="152"/>
      <c r="L60" s="15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1"/>
      <c r="C61" s="152"/>
      <c r="D61" s="153" t="s">
        <v>89</v>
      </c>
      <c r="E61" s="154"/>
      <c r="F61" s="154"/>
      <c r="G61" s="154"/>
      <c r="H61" s="154"/>
      <c r="I61" s="154"/>
      <c r="J61" s="155">
        <f>J117</f>
        <v>1696666</v>
      </c>
      <c r="K61" s="152"/>
      <c r="L61" s="15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1"/>
      <c r="C62" s="152"/>
      <c r="D62" s="153" t="s">
        <v>90</v>
      </c>
      <c r="E62" s="154"/>
      <c r="F62" s="154"/>
      <c r="G62" s="154"/>
      <c r="H62" s="154"/>
      <c r="I62" s="154"/>
      <c r="J62" s="155">
        <f>J146</f>
        <v>416097.89999999997</v>
      </c>
      <c r="K62" s="152"/>
      <c r="L62" s="15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1"/>
      <c r="C63" s="152"/>
      <c r="D63" s="153" t="s">
        <v>91</v>
      </c>
      <c r="E63" s="154"/>
      <c r="F63" s="154"/>
      <c r="G63" s="154"/>
      <c r="H63" s="154"/>
      <c r="I63" s="154"/>
      <c r="J63" s="155">
        <f>J185</f>
        <v>532780.69999999995</v>
      </c>
      <c r="K63" s="152"/>
      <c r="L63" s="15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1"/>
      <c r="C64" s="152"/>
      <c r="D64" s="153" t="s">
        <v>92</v>
      </c>
      <c r="E64" s="154"/>
      <c r="F64" s="154"/>
      <c r="G64" s="154"/>
      <c r="H64" s="154"/>
      <c r="I64" s="154"/>
      <c r="J64" s="155">
        <f>J203</f>
        <v>405620</v>
      </c>
      <c r="K64" s="152"/>
      <c r="L64" s="15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1"/>
      <c r="C65" s="152"/>
      <c r="D65" s="153" t="s">
        <v>93</v>
      </c>
      <c r="E65" s="154"/>
      <c r="F65" s="154"/>
      <c r="G65" s="154"/>
      <c r="H65" s="154"/>
      <c r="I65" s="154"/>
      <c r="J65" s="155">
        <f>J207</f>
        <v>398702.5</v>
      </c>
      <c r="K65" s="152"/>
      <c r="L65" s="156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51"/>
      <c r="C66" s="152"/>
      <c r="D66" s="153" t="s">
        <v>94</v>
      </c>
      <c r="E66" s="154"/>
      <c r="F66" s="154"/>
      <c r="G66" s="154"/>
      <c r="H66" s="154"/>
      <c r="I66" s="154"/>
      <c r="J66" s="155">
        <f>J232</f>
        <v>300727.5</v>
      </c>
      <c r="K66" s="152"/>
      <c r="L66" s="15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51"/>
      <c r="C67" s="152"/>
      <c r="D67" s="153" t="s">
        <v>95</v>
      </c>
      <c r="E67" s="154"/>
      <c r="F67" s="154"/>
      <c r="G67" s="154"/>
      <c r="H67" s="154"/>
      <c r="I67" s="154"/>
      <c r="J67" s="155">
        <f>J257</f>
        <v>2215720.9499999997</v>
      </c>
      <c r="K67" s="152"/>
      <c r="L67" s="156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51"/>
      <c r="C68" s="152"/>
      <c r="D68" s="153" t="s">
        <v>96</v>
      </c>
      <c r="E68" s="154"/>
      <c r="F68" s="154"/>
      <c r="G68" s="154"/>
      <c r="H68" s="154"/>
      <c r="I68" s="154"/>
      <c r="J68" s="155">
        <f>J301</f>
        <v>29004.900000000001</v>
      </c>
      <c r="K68" s="152"/>
      <c r="L68" s="15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51"/>
      <c r="C69" s="152"/>
      <c r="D69" s="153" t="s">
        <v>97</v>
      </c>
      <c r="E69" s="154"/>
      <c r="F69" s="154"/>
      <c r="G69" s="154"/>
      <c r="H69" s="154"/>
      <c r="I69" s="154"/>
      <c r="J69" s="155">
        <f>J311</f>
        <v>219689.39999999999</v>
      </c>
      <c r="K69" s="152"/>
      <c r="L69" s="156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51"/>
      <c r="C70" s="152"/>
      <c r="D70" s="153" t="s">
        <v>98</v>
      </c>
      <c r="E70" s="154"/>
      <c r="F70" s="154"/>
      <c r="G70" s="154"/>
      <c r="H70" s="154"/>
      <c r="I70" s="154"/>
      <c r="J70" s="155">
        <f>J317</f>
        <v>28770.650000000001</v>
      </c>
      <c r="K70" s="152"/>
      <c r="L70" s="15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51"/>
      <c r="C71" s="152"/>
      <c r="D71" s="153" t="s">
        <v>99</v>
      </c>
      <c r="E71" s="154"/>
      <c r="F71" s="154"/>
      <c r="G71" s="154"/>
      <c r="H71" s="154"/>
      <c r="I71" s="154"/>
      <c r="J71" s="155">
        <f>J335</f>
        <v>1565462.6000000001</v>
      </c>
      <c r="K71" s="152"/>
      <c r="L71" s="156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51"/>
      <c r="C72" s="152"/>
      <c r="D72" s="153" t="s">
        <v>100</v>
      </c>
      <c r="E72" s="154"/>
      <c r="F72" s="154"/>
      <c r="G72" s="154"/>
      <c r="H72" s="154"/>
      <c r="I72" s="154"/>
      <c r="J72" s="155">
        <f>J355</f>
        <v>2451567.3999999999</v>
      </c>
      <c r="K72" s="152"/>
      <c r="L72" s="156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51"/>
      <c r="C73" s="152"/>
      <c r="D73" s="153" t="s">
        <v>101</v>
      </c>
      <c r="E73" s="154"/>
      <c r="F73" s="154"/>
      <c r="G73" s="154"/>
      <c r="H73" s="154"/>
      <c r="I73" s="154"/>
      <c r="J73" s="155">
        <f>J376</f>
        <v>1553257.1600000002</v>
      </c>
      <c r="K73" s="152"/>
      <c r="L73" s="156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51"/>
      <c r="C74" s="152"/>
      <c r="D74" s="153" t="s">
        <v>102</v>
      </c>
      <c r="E74" s="154"/>
      <c r="F74" s="154"/>
      <c r="G74" s="154"/>
      <c r="H74" s="154"/>
      <c r="I74" s="154"/>
      <c r="J74" s="155">
        <f>J400</f>
        <v>3919097.3999999999</v>
      </c>
      <c r="K74" s="152"/>
      <c r="L74" s="156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51"/>
      <c r="C75" s="152"/>
      <c r="D75" s="153" t="s">
        <v>103</v>
      </c>
      <c r="E75" s="154"/>
      <c r="F75" s="154"/>
      <c r="G75" s="154"/>
      <c r="H75" s="154"/>
      <c r="I75" s="154"/>
      <c r="J75" s="155">
        <f>J425</f>
        <v>2015616.5</v>
      </c>
      <c r="K75" s="152"/>
      <c r="L75" s="156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51"/>
      <c r="C76" s="152"/>
      <c r="D76" s="153" t="s">
        <v>104</v>
      </c>
      <c r="E76" s="154"/>
      <c r="F76" s="154"/>
      <c r="G76" s="154"/>
      <c r="H76" s="154"/>
      <c r="I76" s="154"/>
      <c r="J76" s="155">
        <f>J447</f>
        <v>139881.39999999999</v>
      </c>
      <c r="K76" s="152"/>
      <c r="L76" s="156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51"/>
      <c r="C77" s="152"/>
      <c r="D77" s="153" t="s">
        <v>105</v>
      </c>
      <c r="E77" s="154"/>
      <c r="F77" s="154"/>
      <c r="G77" s="154"/>
      <c r="H77" s="154"/>
      <c r="I77" s="154"/>
      <c r="J77" s="155">
        <f>J460</f>
        <v>9807260</v>
      </c>
      <c r="K77" s="152"/>
      <c r="L77" s="156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51"/>
      <c r="C78" s="152"/>
      <c r="D78" s="153" t="s">
        <v>106</v>
      </c>
      <c r="E78" s="154"/>
      <c r="F78" s="154"/>
      <c r="G78" s="154"/>
      <c r="H78" s="154"/>
      <c r="I78" s="154"/>
      <c r="J78" s="155">
        <f>J473</f>
        <v>2539815</v>
      </c>
      <c r="K78" s="152"/>
      <c r="L78" s="156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57"/>
      <c r="C79" s="158"/>
      <c r="D79" s="159" t="s">
        <v>107</v>
      </c>
      <c r="E79" s="160"/>
      <c r="F79" s="160"/>
      <c r="G79" s="160"/>
      <c r="H79" s="160"/>
      <c r="I79" s="160"/>
      <c r="J79" s="161">
        <f>J474</f>
        <v>2539815</v>
      </c>
      <c r="K79" s="158"/>
      <c r="L79" s="16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51"/>
      <c r="C80" s="152"/>
      <c r="D80" s="153" t="s">
        <v>108</v>
      </c>
      <c r="E80" s="154"/>
      <c r="F80" s="154"/>
      <c r="G80" s="154"/>
      <c r="H80" s="154"/>
      <c r="I80" s="154"/>
      <c r="J80" s="155">
        <f>J549</f>
        <v>1066342</v>
      </c>
      <c r="K80" s="152"/>
      <c r="L80" s="156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29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120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6.96" customHeight="1">
      <c r="A82" s="29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120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6" s="2" customFormat="1" ht="6.96" customHeight="1">
      <c r="A86" s="29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120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24.96" customHeight="1">
      <c r="A87" s="29"/>
      <c r="B87" s="30"/>
      <c r="C87" s="20" t="s">
        <v>109</v>
      </c>
      <c r="D87" s="31"/>
      <c r="E87" s="31"/>
      <c r="F87" s="31"/>
      <c r="G87" s="31"/>
      <c r="H87" s="31"/>
      <c r="I87" s="31"/>
      <c r="J87" s="31"/>
      <c r="K87" s="31"/>
      <c r="L87" s="120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120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14</v>
      </c>
      <c r="D89" s="31"/>
      <c r="E89" s="31"/>
      <c r="F89" s="31"/>
      <c r="G89" s="31"/>
      <c r="H89" s="31"/>
      <c r="I89" s="31"/>
      <c r="J89" s="31"/>
      <c r="K89" s="31"/>
      <c r="L89" s="120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26.25" customHeight="1">
      <c r="A90" s="29"/>
      <c r="B90" s="30"/>
      <c r="C90" s="31"/>
      <c r="D90" s="31"/>
      <c r="E90" s="146" t="str">
        <f>E7</f>
        <v>Obvod OŘ SPS Ústí nad Labem - opravy a údržba objektů 2024-2026 (ČÁST 2 - Most)</v>
      </c>
      <c r="F90" s="26"/>
      <c r="G90" s="26"/>
      <c r="H90" s="26"/>
      <c r="I90" s="31"/>
      <c r="J90" s="31"/>
      <c r="K90" s="31"/>
      <c r="L90" s="120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2" customHeight="1">
      <c r="A91" s="29"/>
      <c r="B91" s="30"/>
      <c r="C91" s="26" t="s">
        <v>82</v>
      </c>
      <c r="D91" s="31"/>
      <c r="E91" s="31"/>
      <c r="F91" s="31"/>
      <c r="G91" s="31"/>
      <c r="H91" s="31"/>
      <c r="I91" s="31"/>
      <c r="J91" s="31"/>
      <c r="K91" s="31"/>
      <c r="L91" s="120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6.5" customHeight="1">
      <c r="A92" s="29"/>
      <c r="B92" s="30"/>
      <c r="C92" s="31"/>
      <c r="D92" s="31"/>
      <c r="E92" s="59" t="str">
        <f>E9</f>
        <v>01 - Předpokládaný objem dílčích smluv</v>
      </c>
      <c r="F92" s="31"/>
      <c r="G92" s="31"/>
      <c r="H92" s="31"/>
      <c r="I92" s="31"/>
      <c r="J92" s="31"/>
      <c r="K92" s="31"/>
      <c r="L92" s="120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6.96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120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12" customHeight="1">
      <c r="A94" s="29"/>
      <c r="B94" s="30"/>
      <c r="C94" s="26" t="s">
        <v>19</v>
      </c>
      <c r="D94" s="31"/>
      <c r="E94" s="31"/>
      <c r="F94" s="23" t="str">
        <f>F12</f>
        <v>obvod SPS provozního oddělení Most</v>
      </c>
      <c r="G94" s="31"/>
      <c r="H94" s="31"/>
      <c r="I94" s="26" t="s">
        <v>21</v>
      </c>
      <c r="J94" s="62" t="str">
        <f>IF(J12="","",J12)</f>
        <v>6. 8. 2024</v>
      </c>
      <c r="K94" s="31"/>
      <c r="L94" s="120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6.96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120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15.15" customHeight="1">
      <c r="A96" s="29"/>
      <c r="B96" s="30"/>
      <c r="C96" s="26" t="s">
        <v>23</v>
      </c>
      <c r="D96" s="31"/>
      <c r="E96" s="31"/>
      <c r="F96" s="23" t="str">
        <f>E15</f>
        <v>Správa železnic, státní organizace</v>
      </c>
      <c r="G96" s="31"/>
      <c r="H96" s="31"/>
      <c r="I96" s="26" t="s">
        <v>31</v>
      </c>
      <c r="J96" s="27" t="str">
        <f>E21</f>
        <v xml:space="preserve"> </v>
      </c>
      <c r="K96" s="31"/>
      <c r="L96" s="120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="2" customFormat="1" ht="15.15" customHeight="1">
      <c r="A97" s="29"/>
      <c r="B97" s="30"/>
      <c r="C97" s="26" t="s">
        <v>29</v>
      </c>
      <c r="D97" s="31"/>
      <c r="E97" s="31"/>
      <c r="F97" s="23" t="str">
        <f>IF(E18="","",E18)</f>
        <v xml:space="preserve"> </v>
      </c>
      <c r="G97" s="31"/>
      <c r="H97" s="31"/>
      <c r="I97" s="26" t="s">
        <v>33</v>
      </c>
      <c r="J97" s="27" t="str">
        <f>E24</f>
        <v xml:space="preserve"> </v>
      </c>
      <c r="K97" s="31"/>
      <c r="L97" s="120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="2" customFormat="1" ht="10.32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120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11" customFormat="1" ht="29.28" customHeight="1">
      <c r="A99" s="163"/>
      <c r="B99" s="164"/>
      <c r="C99" s="165" t="s">
        <v>110</v>
      </c>
      <c r="D99" s="166" t="s">
        <v>55</v>
      </c>
      <c r="E99" s="166" t="s">
        <v>51</v>
      </c>
      <c r="F99" s="166" t="s">
        <v>52</v>
      </c>
      <c r="G99" s="166" t="s">
        <v>111</v>
      </c>
      <c r="H99" s="166" t="s">
        <v>112</v>
      </c>
      <c r="I99" s="166" t="s">
        <v>113</v>
      </c>
      <c r="J99" s="166" t="s">
        <v>86</v>
      </c>
      <c r="K99" s="167" t="s">
        <v>114</v>
      </c>
      <c r="L99" s="168"/>
      <c r="M99" s="82" t="s">
        <v>17</v>
      </c>
      <c r="N99" s="83" t="s">
        <v>40</v>
      </c>
      <c r="O99" s="83" t="s">
        <v>115</v>
      </c>
      <c r="P99" s="83" t="s">
        <v>116</v>
      </c>
      <c r="Q99" s="83" t="s">
        <v>117</v>
      </c>
      <c r="R99" s="83" t="s">
        <v>118</v>
      </c>
      <c r="S99" s="83" t="s">
        <v>119</v>
      </c>
      <c r="T99" s="84" t="s">
        <v>120</v>
      </c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</row>
    <row r="100" s="2" customFormat="1" ht="22.8" customHeight="1">
      <c r="A100" s="29"/>
      <c r="B100" s="30"/>
      <c r="C100" s="89" t="s">
        <v>121</v>
      </c>
      <c r="D100" s="31"/>
      <c r="E100" s="31"/>
      <c r="F100" s="31"/>
      <c r="G100" s="31"/>
      <c r="H100" s="31"/>
      <c r="I100" s="31"/>
      <c r="J100" s="169">
        <f>BK100</f>
        <v>32361671.259999998</v>
      </c>
      <c r="K100" s="31"/>
      <c r="L100" s="35"/>
      <c r="M100" s="85"/>
      <c r="N100" s="170"/>
      <c r="O100" s="86"/>
      <c r="P100" s="171">
        <f>P101+P117+P146+P185+P203+P207+P232+P257+P301+P311+P317+P335+P355+P376+P400+P425+P447+P460+P473+P549</f>
        <v>28417.204946999998</v>
      </c>
      <c r="Q100" s="86"/>
      <c r="R100" s="171">
        <f>R101+R117+R146+R185+R203+R207+R232+R257+R301+R311+R317+R335+R355+R376+R400+R425+R447+R460+R473+R549</f>
        <v>536.88641738600006</v>
      </c>
      <c r="S100" s="86"/>
      <c r="T100" s="172">
        <f>T101+T117+T146+T185+T203+T207+T232+T257+T301+T311+T317+T335+T355+T376+T400+T425+T447+T460+T473+T549</f>
        <v>284.00749999999999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4" t="s">
        <v>69</v>
      </c>
      <c r="AU100" s="14" t="s">
        <v>87</v>
      </c>
      <c r="BK100" s="173">
        <f>BK101+BK117+BK146+BK185+BK203+BK207+BK232+BK257+BK301+BK311+BK317+BK335+BK355+BK376+BK400+BK425+BK447+BK460+BK473+BK549</f>
        <v>32361671.259999998</v>
      </c>
    </row>
    <row r="101" s="12" customFormat="1" ht="25.92" customHeight="1">
      <c r="A101" s="12"/>
      <c r="B101" s="174"/>
      <c r="C101" s="175"/>
      <c r="D101" s="176" t="s">
        <v>69</v>
      </c>
      <c r="E101" s="177" t="s">
        <v>122</v>
      </c>
      <c r="F101" s="177" t="s">
        <v>123</v>
      </c>
      <c r="G101" s="175"/>
      <c r="H101" s="175"/>
      <c r="I101" s="175"/>
      <c r="J101" s="178">
        <f>BK101</f>
        <v>1059591.3000000001</v>
      </c>
      <c r="K101" s="175"/>
      <c r="L101" s="179"/>
      <c r="M101" s="180"/>
      <c r="N101" s="181"/>
      <c r="O101" s="181"/>
      <c r="P101" s="182">
        <f>SUM(P102:P116)</f>
        <v>803.93000000000006</v>
      </c>
      <c r="Q101" s="181"/>
      <c r="R101" s="182">
        <f>SUM(R102:R116)</f>
        <v>80.649529999999999</v>
      </c>
      <c r="S101" s="181"/>
      <c r="T101" s="183">
        <f>SUM(T102:T116)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84" t="s">
        <v>78</v>
      </c>
      <c r="AT101" s="185" t="s">
        <v>69</v>
      </c>
      <c r="AU101" s="185" t="s">
        <v>70</v>
      </c>
      <c r="AY101" s="184" t="s">
        <v>124</v>
      </c>
      <c r="BK101" s="186">
        <f>SUM(BK102:BK116)</f>
        <v>1059591.3000000001</v>
      </c>
    </row>
    <row r="102" s="2" customFormat="1" ht="24.15" customHeight="1">
      <c r="A102" s="29"/>
      <c r="B102" s="30"/>
      <c r="C102" s="187" t="s">
        <v>78</v>
      </c>
      <c r="D102" s="187" t="s">
        <v>125</v>
      </c>
      <c r="E102" s="188" t="s">
        <v>126</v>
      </c>
      <c r="F102" s="189" t="s">
        <v>127</v>
      </c>
      <c r="G102" s="190" t="s">
        <v>128</v>
      </c>
      <c r="H102" s="191">
        <v>240</v>
      </c>
      <c r="I102" s="192">
        <v>130.84999999999999</v>
      </c>
      <c r="J102" s="192">
        <f>ROUND(I102*H102,2)</f>
        <v>31404</v>
      </c>
      <c r="K102" s="189" t="s">
        <v>129</v>
      </c>
      <c r="L102" s="35"/>
      <c r="M102" s="193" t="s">
        <v>17</v>
      </c>
      <c r="N102" s="194" t="s">
        <v>41</v>
      </c>
      <c r="O102" s="195">
        <v>0.251</v>
      </c>
      <c r="P102" s="195">
        <f>O102*H102</f>
        <v>60.240000000000002</v>
      </c>
      <c r="Q102" s="195">
        <v>0.0060569999999999999</v>
      </c>
      <c r="R102" s="195">
        <f>Q102*H102</f>
        <v>1.4536799999999999</v>
      </c>
      <c r="S102" s="195">
        <v>0</v>
      </c>
      <c r="T102" s="196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97" t="s">
        <v>130</v>
      </c>
      <c r="AT102" s="197" t="s">
        <v>125</v>
      </c>
      <c r="AU102" s="197" t="s">
        <v>78</v>
      </c>
      <c r="AY102" s="14" t="s">
        <v>124</v>
      </c>
      <c r="BE102" s="198">
        <f>IF(N102="základní",J102,0)</f>
        <v>31404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4" t="s">
        <v>78</v>
      </c>
      <c r="BK102" s="198">
        <f>ROUND(I102*H102,2)</f>
        <v>31404</v>
      </c>
      <c r="BL102" s="14" t="s">
        <v>130</v>
      </c>
      <c r="BM102" s="197" t="s">
        <v>131</v>
      </c>
    </row>
    <row r="103" s="2" customFormat="1">
      <c r="A103" s="29"/>
      <c r="B103" s="30"/>
      <c r="C103" s="31"/>
      <c r="D103" s="199" t="s">
        <v>132</v>
      </c>
      <c r="E103" s="31"/>
      <c r="F103" s="200" t="s">
        <v>133</v>
      </c>
      <c r="G103" s="31"/>
      <c r="H103" s="31"/>
      <c r="I103" s="31"/>
      <c r="J103" s="31"/>
      <c r="K103" s="31"/>
      <c r="L103" s="35"/>
      <c r="M103" s="201"/>
      <c r="N103" s="202"/>
      <c r="O103" s="74"/>
      <c r="P103" s="74"/>
      <c r="Q103" s="74"/>
      <c r="R103" s="74"/>
      <c r="S103" s="74"/>
      <c r="T103" s="75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4" t="s">
        <v>132</v>
      </c>
      <c r="AU103" s="14" t="s">
        <v>78</v>
      </c>
    </row>
    <row r="104" s="2" customFormat="1">
      <c r="A104" s="29"/>
      <c r="B104" s="30"/>
      <c r="C104" s="31"/>
      <c r="D104" s="203" t="s">
        <v>134</v>
      </c>
      <c r="E104" s="31"/>
      <c r="F104" s="204" t="s">
        <v>135</v>
      </c>
      <c r="G104" s="31"/>
      <c r="H104" s="31"/>
      <c r="I104" s="31"/>
      <c r="J104" s="31"/>
      <c r="K104" s="31"/>
      <c r="L104" s="35"/>
      <c r="M104" s="201"/>
      <c r="N104" s="202"/>
      <c r="O104" s="74"/>
      <c r="P104" s="74"/>
      <c r="Q104" s="74"/>
      <c r="R104" s="74"/>
      <c r="S104" s="74"/>
      <c r="T104" s="75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4" t="s">
        <v>134</v>
      </c>
      <c r="AU104" s="14" t="s">
        <v>78</v>
      </c>
    </row>
    <row r="105" s="2" customFormat="1" ht="33" customHeight="1">
      <c r="A105" s="29"/>
      <c r="B105" s="30"/>
      <c r="C105" s="187" t="s">
        <v>80</v>
      </c>
      <c r="D105" s="187" t="s">
        <v>125</v>
      </c>
      <c r="E105" s="188" t="s">
        <v>136</v>
      </c>
      <c r="F105" s="189" t="s">
        <v>137</v>
      </c>
      <c r="G105" s="190" t="s">
        <v>138</v>
      </c>
      <c r="H105" s="191">
        <v>65</v>
      </c>
      <c r="I105" s="192">
        <v>948.41999999999996</v>
      </c>
      <c r="J105" s="192">
        <f>ROUND(I105*H105,2)</f>
        <v>61647.300000000003</v>
      </c>
      <c r="K105" s="189" t="s">
        <v>129</v>
      </c>
      <c r="L105" s="35"/>
      <c r="M105" s="193" t="s">
        <v>17</v>
      </c>
      <c r="N105" s="194" t="s">
        <v>41</v>
      </c>
      <c r="O105" s="195">
        <v>0.58599999999999997</v>
      </c>
      <c r="P105" s="195">
        <f>O105*H105</f>
        <v>38.089999999999996</v>
      </c>
      <c r="Q105" s="195">
        <v>0.07009</v>
      </c>
      <c r="R105" s="195">
        <f>Q105*H105</f>
        <v>4.5558500000000004</v>
      </c>
      <c r="S105" s="195">
        <v>0</v>
      </c>
      <c r="T105" s="196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97" t="s">
        <v>130</v>
      </c>
      <c r="AT105" s="197" t="s">
        <v>125</v>
      </c>
      <c r="AU105" s="197" t="s">
        <v>78</v>
      </c>
      <c r="AY105" s="14" t="s">
        <v>124</v>
      </c>
      <c r="BE105" s="198">
        <f>IF(N105="základní",J105,0)</f>
        <v>61647.300000000003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4" t="s">
        <v>78</v>
      </c>
      <c r="BK105" s="198">
        <f>ROUND(I105*H105,2)</f>
        <v>61647.300000000003</v>
      </c>
      <c r="BL105" s="14" t="s">
        <v>130</v>
      </c>
      <c r="BM105" s="197" t="s">
        <v>139</v>
      </c>
    </row>
    <row r="106" s="2" customFormat="1">
      <c r="A106" s="29"/>
      <c r="B106" s="30"/>
      <c r="C106" s="31"/>
      <c r="D106" s="199" t="s">
        <v>132</v>
      </c>
      <c r="E106" s="31"/>
      <c r="F106" s="200" t="s">
        <v>140</v>
      </c>
      <c r="G106" s="31"/>
      <c r="H106" s="31"/>
      <c r="I106" s="31"/>
      <c r="J106" s="31"/>
      <c r="K106" s="31"/>
      <c r="L106" s="35"/>
      <c r="M106" s="201"/>
      <c r="N106" s="202"/>
      <c r="O106" s="74"/>
      <c r="P106" s="74"/>
      <c r="Q106" s="74"/>
      <c r="R106" s="74"/>
      <c r="S106" s="74"/>
      <c r="T106" s="75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4" t="s">
        <v>132</v>
      </c>
      <c r="AU106" s="14" t="s">
        <v>78</v>
      </c>
    </row>
    <row r="107" s="2" customFormat="1">
      <c r="A107" s="29"/>
      <c r="B107" s="30"/>
      <c r="C107" s="31"/>
      <c r="D107" s="203" t="s">
        <v>134</v>
      </c>
      <c r="E107" s="31"/>
      <c r="F107" s="204" t="s">
        <v>141</v>
      </c>
      <c r="G107" s="31"/>
      <c r="H107" s="31"/>
      <c r="I107" s="31"/>
      <c r="J107" s="31"/>
      <c r="K107" s="31"/>
      <c r="L107" s="35"/>
      <c r="M107" s="201"/>
      <c r="N107" s="202"/>
      <c r="O107" s="74"/>
      <c r="P107" s="74"/>
      <c r="Q107" s="74"/>
      <c r="R107" s="74"/>
      <c r="S107" s="74"/>
      <c r="T107" s="75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4" t="s">
        <v>134</v>
      </c>
      <c r="AU107" s="14" t="s">
        <v>78</v>
      </c>
    </row>
    <row r="108" s="2" customFormat="1" ht="24.15" customHeight="1">
      <c r="A108" s="29"/>
      <c r="B108" s="30"/>
      <c r="C108" s="187" t="s">
        <v>122</v>
      </c>
      <c r="D108" s="187" t="s">
        <v>125</v>
      </c>
      <c r="E108" s="188" t="s">
        <v>142</v>
      </c>
      <c r="F108" s="189" t="s">
        <v>143</v>
      </c>
      <c r="G108" s="190" t="s">
        <v>138</v>
      </c>
      <c r="H108" s="191">
        <v>400</v>
      </c>
      <c r="I108" s="192">
        <v>746.92999999999995</v>
      </c>
      <c r="J108" s="192">
        <f>ROUND(I108*H108,2)</f>
        <v>298772</v>
      </c>
      <c r="K108" s="189" t="s">
        <v>129</v>
      </c>
      <c r="L108" s="35"/>
      <c r="M108" s="193" t="s">
        <v>17</v>
      </c>
      <c r="N108" s="194" t="s">
        <v>41</v>
      </c>
      <c r="O108" s="195">
        <v>0.52000000000000002</v>
      </c>
      <c r="P108" s="195">
        <f>O108*H108</f>
        <v>208</v>
      </c>
      <c r="Q108" s="195">
        <v>0.061719999999999997</v>
      </c>
      <c r="R108" s="195">
        <f>Q108*H108</f>
        <v>24.687999999999999</v>
      </c>
      <c r="S108" s="195">
        <v>0</v>
      </c>
      <c r="T108" s="196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97" t="s">
        <v>130</v>
      </c>
      <c r="AT108" s="197" t="s">
        <v>125</v>
      </c>
      <c r="AU108" s="197" t="s">
        <v>78</v>
      </c>
      <c r="AY108" s="14" t="s">
        <v>124</v>
      </c>
      <c r="BE108" s="198">
        <f>IF(N108="základní",J108,0)</f>
        <v>298772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4" t="s">
        <v>78</v>
      </c>
      <c r="BK108" s="198">
        <f>ROUND(I108*H108,2)</f>
        <v>298772</v>
      </c>
      <c r="BL108" s="14" t="s">
        <v>130</v>
      </c>
      <c r="BM108" s="197" t="s">
        <v>144</v>
      </c>
    </row>
    <row r="109" s="2" customFormat="1">
      <c r="A109" s="29"/>
      <c r="B109" s="30"/>
      <c r="C109" s="31"/>
      <c r="D109" s="199" t="s">
        <v>132</v>
      </c>
      <c r="E109" s="31"/>
      <c r="F109" s="200" t="s">
        <v>145</v>
      </c>
      <c r="G109" s="31"/>
      <c r="H109" s="31"/>
      <c r="I109" s="31"/>
      <c r="J109" s="31"/>
      <c r="K109" s="31"/>
      <c r="L109" s="35"/>
      <c r="M109" s="201"/>
      <c r="N109" s="202"/>
      <c r="O109" s="74"/>
      <c r="P109" s="74"/>
      <c r="Q109" s="74"/>
      <c r="R109" s="74"/>
      <c r="S109" s="74"/>
      <c r="T109" s="75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4" t="s">
        <v>132</v>
      </c>
      <c r="AU109" s="14" t="s">
        <v>78</v>
      </c>
    </row>
    <row r="110" s="2" customFormat="1">
      <c r="A110" s="29"/>
      <c r="B110" s="30"/>
      <c r="C110" s="31"/>
      <c r="D110" s="203" t="s">
        <v>134</v>
      </c>
      <c r="E110" s="31"/>
      <c r="F110" s="204" t="s">
        <v>146</v>
      </c>
      <c r="G110" s="31"/>
      <c r="H110" s="31"/>
      <c r="I110" s="31"/>
      <c r="J110" s="31"/>
      <c r="K110" s="31"/>
      <c r="L110" s="35"/>
      <c r="M110" s="201"/>
      <c r="N110" s="202"/>
      <c r="O110" s="74"/>
      <c r="P110" s="74"/>
      <c r="Q110" s="74"/>
      <c r="R110" s="74"/>
      <c r="S110" s="74"/>
      <c r="T110" s="75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4" t="s">
        <v>134</v>
      </c>
      <c r="AU110" s="14" t="s">
        <v>78</v>
      </c>
    </row>
    <row r="111" s="2" customFormat="1" ht="24.15" customHeight="1">
      <c r="A111" s="29"/>
      <c r="B111" s="30"/>
      <c r="C111" s="187" t="s">
        <v>130</v>
      </c>
      <c r="D111" s="187" t="s">
        <v>125</v>
      </c>
      <c r="E111" s="188" t="s">
        <v>147</v>
      </c>
      <c r="F111" s="189" t="s">
        <v>148</v>
      </c>
      <c r="G111" s="190" t="s">
        <v>138</v>
      </c>
      <c r="H111" s="191">
        <v>400</v>
      </c>
      <c r="I111" s="192">
        <v>1022.25</v>
      </c>
      <c r="J111" s="192">
        <f>ROUND(I111*H111,2)</f>
        <v>408900</v>
      </c>
      <c r="K111" s="189" t="s">
        <v>129</v>
      </c>
      <c r="L111" s="35"/>
      <c r="M111" s="193" t="s">
        <v>17</v>
      </c>
      <c r="N111" s="194" t="s">
        <v>41</v>
      </c>
      <c r="O111" s="195">
        <v>0.54600000000000004</v>
      </c>
      <c r="P111" s="195">
        <f>O111*H111</f>
        <v>218.40000000000001</v>
      </c>
      <c r="Q111" s="195">
        <v>0.079210000000000003</v>
      </c>
      <c r="R111" s="195">
        <f>Q111*H111</f>
        <v>31.684000000000001</v>
      </c>
      <c r="S111" s="195">
        <v>0</v>
      </c>
      <c r="T111" s="196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97" t="s">
        <v>130</v>
      </c>
      <c r="AT111" s="197" t="s">
        <v>125</v>
      </c>
      <c r="AU111" s="197" t="s">
        <v>78</v>
      </c>
      <c r="AY111" s="14" t="s">
        <v>124</v>
      </c>
      <c r="BE111" s="198">
        <f>IF(N111="základní",J111,0)</f>
        <v>408900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4" t="s">
        <v>78</v>
      </c>
      <c r="BK111" s="198">
        <f>ROUND(I111*H111,2)</f>
        <v>408900</v>
      </c>
      <c r="BL111" s="14" t="s">
        <v>130</v>
      </c>
      <c r="BM111" s="197" t="s">
        <v>149</v>
      </c>
    </row>
    <row r="112" s="2" customFormat="1">
      <c r="A112" s="29"/>
      <c r="B112" s="30"/>
      <c r="C112" s="31"/>
      <c r="D112" s="199" t="s">
        <v>132</v>
      </c>
      <c r="E112" s="31"/>
      <c r="F112" s="200" t="s">
        <v>150</v>
      </c>
      <c r="G112" s="31"/>
      <c r="H112" s="31"/>
      <c r="I112" s="31"/>
      <c r="J112" s="31"/>
      <c r="K112" s="31"/>
      <c r="L112" s="35"/>
      <c r="M112" s="201"/>
      <c r="N112" s="202"/>
      <c r="O112" s="74"/>
      <c r="P112" s="74"/>
      <c r="Q112" s="74"/>
      <c r="R112" s="74"/>
      <c r="S112" s="74"/>
      <c r="T112" s="75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4" t="s">
        <v>132</v>
      </c>
      <c r="AU112" s="14" t="s">
        <v>78</v>
      </c>
    </row>
    <row r="113" s="2" customFormat="1">
      <c r="A113" s="29"/>
      <c r="B113" s="30"/>
      <c r="C113" s="31"/>
      <c r="D113" s="203" t="s">
        <v>134</v>
      </c>
      <c r="E113" s="31"/>
      <c r="F113" s="204" t="s">
        <v>151</v>
      </c>
      <c r="G113" s="31"/>
      <c r="H113" s="31"/>
      <c r="I113" s="31"/>
      <c r="J113" s="31"/>
      <c r="K113" s="31"/>
      <c r="L113" s="35"/>
      <c r="M113" s="201"/>
      <c r="N113" s="202"/>
      <c r="O113" s="74"/>
      <c r="P113" s="74"/>
      <c r="Q113" s="74"/>
      <c r="R113" s="74"/>
      <c r="S113" s="74"/>
      <c r="T113" s="75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4" t="s">
        <v>134</v>
      </c>
      <c r="AU113" s="14" t="s">
        <v>78</v>
      </c>
    </row>
    <row r="114" s="2" customFormat="1" ht="16.5" customHeight="1">
      <c r="A114" s="29"/>
      <c r="B114" s="30"/>
      <c r="C114" s="187" t="s">
        <v>152</v>
      </c>
      <c r="D114" s="187" t="s">
        <v>125</v>
      </c>
      <c r="E114" s="188" t="s">
        <v>153</v>
      </c>
      <c r="F114" s="189" t="s">
        <v>154</v>
      </c>
      <c r="G114" s="190" t="s">
        <v>138</v>
      </c>
      <c r="H114" s="191">
        <v>400</v>
      </c>
      <c r="I114" s="192">
        <v>647.16999999999996</v>
      </c>
      <c r="J114" s="192">
        <f>ROUND(I114*H114,2)</f>
        <v>258868</v>
      </c>
      <c r="K114" s="189" t="s">
        <v>129</v>
      </c>
      <c r="L114" s="35"/>
      <c r="M114" s="193" t="s">
        <v>17</v>
      </c>
      <c r="N114" s="194" t="s">
        <v>41</v>
      </c>
      <c r="O114" s="195">
        <v>0.69799999999999995</v>
      </c>
      <c r="P114" s="195">
        <f>O114*H114</f>
        <v>279.19999999999999</v>
      </c>
      <c r="Q114" s="195">
        <v>0.045670000000000002</v>
      </c>
      <c r="R114" s="195">
        <f>Q114*H114</f>
        <v>18.268000000000001</v>
      </c>
      <c r="S114" s="195">
        <v>0</v>
      </c>
      <c r="T114" s="196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97" t="s">
        <v>130</v>
      </c>
      <c r="AT114" s="197" t="s">
        <v>125</v>
      </c>
      <c r="AU114" s="197" t="s">
        <v>78</v>
      </c>
      <c r="AY114" s="14" t="s">
        <v>124</v>
      </c>
      <c r="BE114" s="198">
        <f>IF(N114="základní",J114,0)</f>
        <v>258868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4" t="s">
        <v>78</v>
      </c>
      <c r="BK114" s="198">
        <f>ROUND(I114*H114,2)</f>
        <v>258868</v>
      </c>
      <c r="BL114" s="14" t="s">
        <v>130</v>
      </c>
      <c r="BM114" s="197" t="s">
        <v>155</v>
      </c>
    </row>
    <row r="115" s="2" customFormat="1">
      <c r="A115" s="29"/>
      <c r="B115" s="30"/>
      <c r="C115" s="31"/>
      <c r="D115" s="199" t="s">
        <v>132</v>
      </c>
      <c r="E115" s="31"/>
      <c r="F115" s="200" t="s">
        <v>156</v>
      </c>
      <c r="G115" s="31"/>
      <c r="H115" s="31"/>
      <c r="I115" s="31"/>
      <c r="J115" s="31"/>
      <c r="K115" s="31"/>
      <c r="L115" s="35"/>
      <c r="M115" s="201"/>
      <c r="N115" s="202"/>
      <c r="O115" s="74"/>
      <c r="P115" s="74"/>
      <c r="Q115" s="74"/>
      <c r="R115" s="74"/>
      <c r="S115" s="74"/>
      <c r="T115" s="75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4" t="s">
        <v>132</v>
      </c>
      <c r="AU115" s="14" t="s">
        <v>78</v>
      </c>
    </row>
    <row r="116" s="2" customFormat="1">
      <c r="A116" s="29"/>
      <c r="B116" s="30"/>
      <c r="C116" s="31"/>
      <c r="D116" s="203" t="s">
        <v>134</v>
      </c>
      <c r="E116" s="31"/>
      <c r="F116" s="204" t="s">
        <v>157</v>
      </c>
      <c r="G116" s="31"/>
      <c r="H116" s="31"/>
      <c r="I116" s="31"/>
      <c r="J116" s="31"/>
      <c r="K116" s="31"/>
      <c r="L116" s="35"/>
      <c r="M116" s="201"/>
      <c r="N116" s="202"/>
      <c r="O116" s="74"/>
      <c r="P116" s="74"/>
      <c r="Q116" s="74"/>
      <c r="R116" s="74"/>
      <c r="S116" s="74"/>
      <c r="T116" s="75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134</v>
      </c>
      <c r="AU116" s="14" t="s">
        <v>78</v>
      </c>
    </row>
    <row r="117" s="12" customFormat="1" ht="25.92" customHeight="1">
      <c r="A117" s="12"/>
      <c r="B117" s="174"/>
      <c r="C117" s="175"/>
      <c r="D117" s="176" t="s">
        <v>69</v>
      </c>
      <c r="E117" s="177" t="s">
        <v>158</v>
      </c>
      <c r="F117" s="177" t="s">
        <v>159</v>
      </c>
      <c r="G117" s="175"/>
      <c r="H117" s="175"/>
      <c r="I117" s="175"/>
      <c r="J117" s="178">
        <f>BK117</f>
        <v>1696666</v>
      </c>
      <c r="K117" s="175"/>
      <c r="L117" s="179"/>
      <c r="M117" s="180"/>
      <c r="N117" s="181"/>
      <c r="O117" s="181"/>
      <c r="P117" s="182">
        <f>SUM(P118:P145)</f>
        <v>1901.8</v>
      </c>
      <c r="Q117" s="181"/>
      <c r="R117" s="182">
        <f>SUM(R118:R145)</f>
        <v>261.82749999999999</v>
      </c>
      <c r="S117" s="181"/>
      <c r="T117" s="183">
        <f>SUM(T118:T145)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84" t="s">
        <v>78</v>
      </c>
      <c r="AT117" s="185" t="s">
        <v>69</v>
      </c>
      <c r="AU117" s="185" t="s">
        <v>70</v>
      </c>
      <c r="AY117" s="184" t="s">
        <v>124</v>
      </c>
      <c r="BK117" s="186">
        <f>SUM(BK118:BK145)</f>
        <v>1696666</v>
      </c>
    </row>
    <row r="118" s="2" customFormat="1" ht="21.75" customHeight="1">
      <c r="A118" s="29"/>
      <c r="B118" s="30"/>
      <c r="C118" s="187" t="s">
        <v>158</v>
      </c>
      <c r="D118" s="187" t="s">
        <v>125</v>
      </c>
      <c r="E118" s="188" t="s">
        <v>160</v>
      </c>
      <c r="F118" s="189" t="s">
        <v>161</v>
      </c>
      <c r="G118" s="190" t="s">
        <v>138</v>
      </c>
      <c r="H118" s="191">
        <v>100</v>
      </c>
      <c r="I118" s="192">
        <v>576.84000000000003</v>
      </c>
      <c r="J118" s="192">
        <f>ROUND(I118*H118,2)</f>
        <v>57684</v>
      </c>
      <c r="K118" s="189" t="s">
        <v>129</v>
      </c>
      <c r="L118" s="35"/>
      <c r="M118" s="193" t="s">
        <v>17</v>
      </c>
      <c r="N118" s="194" t="s">
        <v>41</v>
      </c>
      <c r="O118" s="195">
        <v>0.624</v>
      </c>
      <c r="P118" s="195">
        <f>O118*H118</f>
        <v>62.399999999999999</v>
      </c>
      <c r="Q118" s="195">
        <v>0.056000000000000001</v>
      </c>
      <c r="R118" s="195">
        <f>Q118*H118</f>
        <v>5.6000000000000005</v>
      </c>
      <c r="S118" s="195">
        <v>0</v>
      </c>
      <c r="T118" s="196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97" t="s">
        <v>130</v>
      </c>
      <c r="AT118" s="197" t="s">
        <v>125</v>
      </c>
      <c r="AU118" s="197" t="s">
        <v>78</v>
      </c>
      <c r="AY118" s="14" t="s">
        <v>124</v>
      </c>
      <c r="BE118" s="198">
        <f>IF(N118="základní",J118,0)</f>
        <v>57684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4" t="s">
        <v>78</v>
      </c>
      <c r="BK118" s="198">
        <f>ROUND(I118*H118,2)</f>
        <v>57684</v>
      </c>
      <c r="BL118" s="14" t="s">
        <v>130</v>
      </c>
      <c r="BM118" s="197" t="s">
        <v>162</v>
      </c>
    </row>
    <row r="119" s="2" customFormat="1">
      <c r="A119" s="29"/>
      <c r="B119" s="30"/>
      <c r="C119" s="31"/>
      <c r="D119" s="199" t="s">
        <v>132</v>
      </c>
      <c r="E119" s="31"/>
      <c r="F119" s="200" t="s">
        <v>163</v>
      </c>
      <c r="G119" s="31"/>
      <c r="H119" s="31"/>
      <c r="I119" s="31"/>
      <c r="J119" s="31"/>
      <c r="K119" s="31"/>
      <c r="L119" s="35"/>
      <c r="M119" s="201"/>
      <c r="N119" s="202"/>
      <c r="O119" s="74"/>
      <c r="P119" s="74"/>
      <c r="Q119" s="74"/>
      <c r="R119" s="74"/>
      <c r="S119" s="74"/>
      <c r="T119" s="75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132</v>
      </c>
      <c r="AU119" s="14" t="s">
        <v>78</v>
      </c>
    </row>
    <row r="120" s="2" customFormat="1">
      <c r="A120" s="29"/>
      <c r="B120" s="30"/>
      <c r="C120" s="31"/>
      <c r="D120" s="203" t="s">
        <v>134</v>
      </c>
      <c r="E120" s="31"/>
      <c r="F120" s="204" t="s">
        <v>164</v>
      </c>
      <c r="G120" s="31"/>
      <c r="H120" s="31"/>
      <c r="I120" s="31"/>
      <c r="J120" s="31"/>
      <c r="K120" s="31"/>
      <c r="L120" s="35"/>
      <c r="M120" s="201"/>
      <c r="N120" s="202"/>
      <c r="O120" s="74"/>
      <c r="P120" s="74"/>
      <c r="Q120" s="74"/>
      <c r="R120" s="74"/>
      <c r="S120" s="74"/>
      <c r="T120" s="75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134</v>
      </c>
      <c r="AU120" s="14" t="s">
        <v>78</v>
      </c>
    </row>
    <row r="121" s="2" customFormat="1" ht="21.75" customHeight="1">
      <c r="A121" s="29"/>
      <c r="B121" s="30"/>
      <c r="C121" s="187" t="s">
        <v>165</v>
      </c>
      <c r="D121" s="187" t="s">
        <v>125</v>
      </c>
      <c r="E121" s="188" t="s">
        <v>166</v>
      </c>
      <c r="F121" s="189" t="s">
        <v>167</v>
      </c>
      <c r="G121" s="190" t="s">
        <v>138</v>
      </c>
      <c r="H121" s="191">
        <v>1000</v>
      </c>
      <c r="I121" s="192">
        <v>284.73000000000002</v>
      </c>
      <c r="J121" s="192">
        <f>ROUND(I121*H121,2)</f>
        <v>284730</v>
      </c>
      <c r="K121" s="189" t="s">
        <v>129</v>
      </c>
      <c r="L121" s="35"/>
      <c r="M121" s="193" t="s">
        <v>17</v>
      </c>
      <c r="N121" s="194" t="s">
        <v>41</v>
      </c>
      <c r="O121" s="195">
        <v>0.35999999999999999</v>
      </c>
      <c r="P121" s="195">
        <f>O121*H121</f>
        <v>360</v>
      </c>
      <c r="Q121" s="195">
        <v>0.0043839999999999999</v>
      </c>
      <c r="R121" s="195">
        <f>Q121*H121</f>
        <v>4.3839999999999995</v>
      </c>
      <c r="S121" s="195">
        <v>0</v>
      </c>
      <c r="T121" s="196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97" t="s">
        <v>130</v>
      </c>
      <c r="AT121" s="197" t="s">
        <v>125</v>
      </c>
      <c r="AU121" s="197" t="s">
        <v>78</v>
      </c>
      <c r="AY121" s="14" t="s">
        <v>124</v>
      </c>
      <c r="BE121" s="198">
        <f>IF(N121="základní",J121,0)</f>
        <v>284730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4" t="s">
        <v>78</v>
      </c>
      <c r="BK121" s="198">
        <f>ROUND(I121*H121,2)</f>
        <v>284730</v>
      </c>
      <c r="BL121" s="14" t="s">
        <v>130</v>
      </c>
      <c r="BM121" s="197" t="s">
        <v>168</v>
      </c>
    </row>
    <row r="122" s="2" customFormat="1">
      <c r="A122" s="29"/>
      <c r="B122" s="30"/>
      <c r="C122" s="31"/>
      <c r="D122" s="199" t="s">
        <v>132</v>
      </c>
      <c r="E122" s="31"/>
      <c r="F122" s="200" t="s">
        <v>169</v>
      </c>
      <c r="G122" s="31"/>
      <c r="H122" s="31"/>
      <c r="I122" s="31"/>
      <c r="J122" s="31"/>
      <c r="K122" s="31"/>
      <c r="L122" s="35"/>
      <c r="M122" s="201"/>
      <c r="N122" s="202"/>
      <c r="O122" s="74"/>
      <c r="P122" s="74"/>
      <c r="Q122" s="74"/>
      <c r="R122" s="74"/>
      <c r="S122" s="74"/>
      <c r="T122" s="75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132</v>
      </c>
      <c r="AU122" s="14" t="s">
        <v>78</v>
      </c>
    </row>
    <row r="123" s="2" customFormat="1">
      <c r="A123" s="29"/>
      <c r="B123" s="30"/>
      <c r="C123" s="31"/>
      <c r="D123" s="203" t="s">
        <v>134</v>
      </c>
      <c r="E123" s="31"/>
      <c r="F123" s="204" t="s">
        <v>170</v>
      </c>
      <c r="G123" s="31"/>
      <c r="H123" s="31"/>
      <c r="I123" s="31"/>
      <c r="J123" s="31"/>
      <c r="K123" s="31"/>
      <c r="L123" s="35"/>
      <c r="M123" s="201"/>
      <c r="N123" s="202"/>
      <c r="O123" s="74"/>
      <c r="P123" s="74"/>
      <c r="Q123" s="74"/>
      <c r="R123" s="74"/>
      <c r="S123" s="74"/>
      <c r="T123" s="75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134</v>
      </c>
      <c r="AU123" s="14" t="s">
        <v>78</v>
      </c>
    </row>
    <row r="124" s="2" customFormat="1" ht="16.5" customHeight="1">
      <c r="A124" s="29"/>
      <c r="B124" s="30"/>
      <c r="C124" s="187" t="s">
        <v>171</v>
      </c>
      <c r="D124" s="187" t="s">
        <v>125</v>
      </c>
      <c r="E124" s="188" t="s">
        <v>172</v>
      </c>
      <c r="F124" s="189" t="s">
        <v>173</v>
      </c>
      <c r="G124" s="190" t="s">
        <v>138</v>
      </c>
      <c r="H124" s="191">
        <v>1000</v>
      </c>
      <c r="I124" s="192">
        <v>181.75</v>
      </c>
      <c r="J124" s="192">
        <f>ROUND(I124*H124,2)</f>
        <v>181750</v>
      </c>
      <c r="K124" s="189" t="s">
        <v>129</v>
      </c>
      <c r="L124" s="35"/>
      <c r="M124" s="193" t="s">
        <v>17</v>
      </c>
      <c r="N124" s="194" t="s">
        <v>41</v>
      </c>
      <c r="O124" s="195">
        <v>0.27200000000000002</v>
      </c>
      <c r="P124" s="195">
        <f>O124*H124</f>
        <v>272</v>
      </c>
      <c r="Q124" s="195">
        <v>0.0040000000000000001</v>
      </c>
      <c r="R124" s="195">
        <f>Q124*H124</f>
        <v>4</v>
      </c>
      <c r="S124" s="195">
        <v>0</v>
      </c>
      <c r="T124" s="196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97" t="s">
        <v>130</v>
      </c>
      <c r="AT124" s="197" t="s">
        <v>125</v>
      </c>
      <c r="AU124" s="197" t="s">
        <v>78</v>
      </c>
      <c r="AY124" s="14" t="s">
        <v>124</v>
      </c>
      <c r="BE124" s="198">
        <f>IF(N124="základní",J124,0)</f>
        <v>181750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4" t="s">
        <v>78</v>
      </c>
      <c r="BK124" s="198">
        <f>ROUND(I124*H124,2)</f>
        <v>181750</v>
      </c>
      <c r="BL124" s="14" t="s">
        <v>130</v>
      </c>
      <c r="BM124" s="197" t="s">
        <v>174</v>
      </c>
    </row>
    <row r="125" s="2" customFormat="1">
      <c r="A125" s="29"/>
      <c r="B125" s="30"/>
      <c r="C125" s="31"/>
      <c r="D125" s="199" t="s">
        <v>132</v>
      </c>
      <c r="E125" s="31"/>
      <c r="F125" s="200" t="s">
        <v>175</v>
      </c>
      <c r="G125" s="31"/>
      <c r="H125" s="31"/>
      <c r="I125" s="31"/>
      <c r="J125" s="31"/>
      <c r="K125" s="31"/>
      <c r="L125" s="35"/>
      <c r="M125" s="201"/>
      <c r="N125" s="202"/>
      <c r="O125" s="74"/>
      <c r="P125" s="74"/>
      <c r="Q125" s="74"/>
      <c r="R125" s="74"/>
      <c r="S125" s="74"/>
      <c r="T125" s="75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132</v>
      </c>
      <c r="AU125" s="14" t="s">
        <v>78</v>
      </c>
    </row>
    <row r="126" s="2" customFormat="1">
      <c r="A126" s="29"/>
      <c r="B126" s="30"/>
      <c r="C126" s="31"/>
      <c r="D126" s="203" t="s">
        <v>134</v>
      </c>
      <c r="E126" s="31"/>
      <c r="F126" s="204" t="s">
        <v>176</v>
      </c>
      <c r="G126" s="31"/>
      <c r="H126" s="31"/>
      <c r="I126" s="31"/>
      <c r="J126" s="31"/>
      <c r="K126" s="31"/>
      <c r="L126" s="35"/>
      <c r="M126" s="201"/>
      <c r="N126" s="202"/>
      <c r="O126" s="74"/>
      <c r="P126" s="74"/>
      <c r="Q126" s="74"/>
      <c r="R126" s="74"/>
      <c r="S126" s="74"/>
      <c r="T126" s="75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134</v>
      </c>
      <c r="AU126" s="14" t="s">
        <v>78</v>
      </c>
    </row>
    <row r="127" s="2" customFormat="1" ht="24.15" customHeight="1">
      <c r="A127" s="29"/>
      <c r="B127" s="30"/>
      <c r="C127" s="187" t="s">
        <v>177</v>
      </c>
      <c r="D127" s="187" t="s">
        <v>125</v>
      </c>
      <c r="E127" s="188" t="s">
        <v>178</v>
      </c>
      <c r="F127" s="189" t="s">
        <v>179</v>
      </c>
      <c r="G127" s="190" t="s">
        <v>138</v>
      </c>
      <c r="H127" s="191">
        <v>650</v>
      </c>
      <c r="I127" s="192">
        <v>258.83999999999997</v>
      </c>
      <c r="J127" s="192">
        <f>ROUND(I127*H127,2)</f>
        <v>168246</v>
      </c>
      <c r="K127" s="189" t="s">
        <v>129</v>
      </c>
      <c r="L127" s="35"/>
      <c r="M127" s="193" t="s">
        <v>17</v>
      </c>
      <c r="N127" s="194" t="s">
        <v>41</v>
      </c>
      <c r="O127" s="195">
        <v>0.34999999999999998</v>
      </c>
      <c r="P127" s="195">
        <f>O127*H127</f>
        <v>227.49999999999997</v>
      </c>
      <c r="Q127" s="195">
        <v>0.01575</v>
      </c>
      <c r="R127" s="195">
        <f>Q127*H127</f>
        <v>10.237500000000001</v>
      </c>
      <c r="S127" s="195">
        <v>0</v>
      </c>
      <c r="T127" s="19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97" t="s">
        <v>130</v>
      </c>
      <c r="AT127" s="197" t="s">
        <v>125</v>
      </c>
      <c r="AU127" s="197" t="s">
        <v>78</v>
      </c>
      <c r="AY127" s="14" t="s">
        <v>124</v>
      </c>
      <c r="BE127" s="198">
        <f>IF(N127="základní",J127,0)</f>
        <v>168246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4" t="s">
        <v>78</v>
      </c>
      <c r="BK127" s="198">
        <f>ROUND(I127*H127,2)</f>
        <v>168246</v>
      </c>
      <c r="BL127" s="14" t="s">
        <v>130</v>
      </c>
      <c r="BM127" s="197" t="s">
        <v>180</v>
      </c>
    </row>
    <row r="128" s="2" customFormat="1">
      <c r="A128" s="29"/>
      <c r="B128" s="30"/>
      <c r="C128" s="31"/>
      <c r="D128" s="199" t="s">
        <v>132</v>
      </c>
      <c r="E128" s="31"/>
      <c r="F128" s="200" t="s">
        <v>181</v>
      </c>
      <c r="G128" s="31"/>
      <c r="H128" s="31"/>
      <c r="I128" s="31"/>
      <c r="J128" s="31"/>
      <c r="K128" s="31"/>
      <c r="L128" s="35"/>
      <c r="M128" s="201"/>
      <c r="N128" s="202"/>
      <c r="O128" s="74"/>
      <c r="P128" s="74"/>
      <c r="Q128" s="74"/>
      <c r="R128" s="74"/>
      <c r="S128" s="74"/>
      <c r="T128" s="75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132</v>
      </c>
      <c r="AU128" s="14" t="s">
        <v>78</v>
      </c>
    </row>
    <row r="129" s="2" customFormat="1">
      <c r="A129" s="29"/>
      <c r="B129" s="30"/>
      <c r="C129" s="31"/>
      <c r="D129" s="203" t="s">
        <v>134</v>
      </c>
      <c r="E129" s="31"/>
      <c r="F129" s="204" t="s">
        <v>182</v>
      </c>
      <c r="G129" s="31"/>
      <c r="H129" s="31"/>
      <c r="I129" s="31"/>
      <c r="J129" s="31"/>
      <c r="K129" s="31"/>
      <c r="L129" s="35"/>
      <c r="M129" s="201"/>
      <c r="N129" s="202"/>
      <c r="O129" s="74"/>
      <c r="P129" s="74"/>
      <c r="Q129" s="74"/>
      <c r="R129" s="74"/>
      <c r="S129" s="74"/>
      <c r="T129" s="75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134</v>
      </c>
      <c r="AU129" s="14" t="s">
        <v>78</v>
      </c>
    </row>
    <row r="130" s="2" customFormat="1" ht="24.15" customHeight="1">
      <c r="A130" s="29"/>
      <c r="B130" s="30"/>
      <c r="C130" s="187" t="s">
        <v>183</v>
      </c>
      <c r="D130" s="187" t="s">
        <v>125</v>
      </c>
      <c r="E130" s="188" t="s">
        <v>184</v>
      </c>
      <c r="F130" s="189" t="s">
        <v>185</v>
      </c>
      <c r="G130" s="190" t="s">
        <v>128</v>
      </c>
      <c r="H130" s="191">
        <v>100</v>
      </c>
      <c r="I130" s="192">
        <v>145.22999999999999</v>
      </c>
      <c r="J130" s="192">
        <f>ROUND(I130*H130,2)</f>
        <v>14523</v>
      </c>
      <c r="K130" s="189" t="s">
        <v>129</v>
      </c>
      <c r="L130" s="35"/>
      <c r="M130" s="193" t="s">
        <v>17</v>
      </c>
      <c r="N130" s="194" t="s">
        <v>41</v>
      </c>
      <c r="O130" s="195">
        <v>0.213</v>
      </c>
      <c r="P130" s="195">
        <f>O130*H130</f>
        <v>21.300000000000001</v>
      </c>
      <c r="Q130" s="195">
        <v>0.0035999999999999999</v>
      </c>
      <c r="R130" s="195">
        <f>Q130*H130</f>
        <v>0.35999999999999999</v>
      </c>
      <c r="S130" s="195">
        <v>0</v>
      </c>
      <c r="T130" s="19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97" t="s">
        <v>130</v>
      </c>
      <c r="AT130" s="197" t="s">
        <v>125</v>
      </c>
      <c r="AU130" s="197" t="s">
        <v>78</v>
      </c>
      <c r="AY130" s="14" t="s">
        <v>124</v>
      </c>
      <c r="BE130" s="198">
        <f>IF(N130="základní",J130,0)</f>
        <v>14523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4" t="s">
        <v>78</v>
      </c>
      <c r="BK130" s="198">
        <f>ROUND(I130*H130,2)</f>
        <v>14523</v>
      </c>
      <c r="BL130" s="14" t="s">
        <v>130</v>
      </c>
      <c r="BM130" s="197" t="s">
        <v>186</v>
      </c>
    </row>
    <row r="131" s="2" customFormat="1">
      <c r="A131" s="29"/>
      <c r="B131" s="30"/>
      <c r="C131" s="31"/>
      <c r="D131" s="199" t="s">
        <v>132</v>
      </c>
      <c r="E131" s="31"/>
      <c r="F131" s="200" t="s">
        <v>187</v>
      </c>
      <c r="G131" s="31"/>
      <c r="H131" s="31"/>
      <c r="I131" s="31"/>
      <c r="J131" s="31"/>
      <c r="K131" s="31"/>
      <c r="L131" s="35"/>
      <c r="M131" s="201"/>
      <c r="N131" s="202"/>
      <c r="O131" s="74"/>
      <c r="P131" s="74"/>
      <c r="Q131" s="74"/>
      <c r="R131" s="74"/>
      <c r="S131" s="74"/>
      <c r="T131" s="75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132</v>
      </c>
      <c r="AU131" s="14" t="s">
        <v>78</v>
      </c>
    </row>
    <row r="132" s="2" customFormat="1">
      <c r="A132" s="29"/>
      <c r="B132" s="30"/>
      <c r="C132" s="31"/>
      <c r="D132" s="203" t="s">
        <v>134</v>
      </c>
      <c r="E132" s="31"/>
      <c r="F132" s="204" t="s">
        <v>188</v>
      </c>
      <c r="G132" s="31"/>
      <c r="H132" s="31"/>
      <c r="I132" s="31"/>
      <c r="J132" s="31"/>
      <c r="K132" s="31"/>
      <c r="L132" s="35"/>
      <c r="M132" s="201"/>
      <c r="N132" s="202"/>
      <c r="O132" s="74"/>
      <c r="P132" s="74"/>
      <c r="Q132" s="74"/>
      <c r="R132" s="74"/>
      <c r="S132" s="74"/>
      <c r="T132" s="75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134</v>
      </c>
      <c r="AU132" s="14" t="s">
        <v>78</v>
      </c>
    </row>
    <row r="133" s="2" customFormat="1" ht="24.15" customHeight="1">
      <c r="A133" s="29"/>
      <c r="B133" s="30"/>
      <c r="C133" s="187" t="s">
        <v>189</v>
      </c>
      <c r="D133" s="187" t="s">
        <v>125</v>
      </c>
      <c r="E133" s="188" t="s">
        <v>190</v>
      </c>
      <c r="F133" s="189" t="s">
        <v>191</v>
      </c>
      <c r="G133" s="190" t="s">
        <v>192</v>
      </c>
      <c r="H133" s="191">
        <v>1000</v>
      </c>
      <c r="I133" s="192">
        <v>226.31</v>
      </c>
      <c r="J133" s="192">
        <f>ROUND(I133*H133,2)</f>
        <v>226310</v>
      </c>
      <c r="K133" s="189" t="s">
        <v>129</v>
      </c>
      <c r="L133" s="35"/>
      <c r="M133" s="193" t="s">
        <v>17</v>
      </c>
      <c r="N133" s="194" t="s">
        <v>41</v>
      </c>
      <c r="O133" s="195">
        <v>0.37</v>
      </c>
      <c r="P133" s="195">
        <f>O133*H133</f>
        <v>370</v>
      </c>
      <c r="Q133" s="195">
        <v>0.0015</v>
      </c>
      <c r="R133" s="195">
        <f>Q133*H133</f>
        <v>1.5</v>
      </c>
      <c r="S133" s="195">
        <v>0</v>
      </c>
      <c r="T133" s="19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97" t="s">
        <v>130</v>
      </c>
      <c r="AT133" s="197" t="s">
        <v>125</v>
      </c>
      <c r="AU133" s="197" t="s">
        <v>78</v>
      </c>
      <c r="AY133" s="14" t="s">
        <v>124</v>
      </c>
      <c r="BE133" s="198">
        <f>IF(N133="základní",J133,0)</f>
        <v>226310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4" t="s">
        <v>78</v>
      </c>
      <c r="BK133" s="198">
        <f>ROUND(I133*H133,2)</f>
        <v>226310</v>
      </c>
      <c r="BL133" s="14" t="s">
        <v>130</v>
      </c>
      <c r="BM133" s="197" t="s">
        <v>193</v>
      </c>
    </row>
    <row r="134" s="2" customFormat="1">
      <c r="A134" s="29"/>
      <c r="B134" s="30"/>
      <c r="C134" s="31"/>
      <c r="D134" s="199" t="s">
        <v>132</v>
      </c>
      <c r="E134" s="31"/>
      <c r="F134" s="200" t="s">
        <v>194</v>
      </c>
      <c r="G134" s="31"/>
      <c r="H134" s="31"/>
      <c r="I134" s="31"/>
      <c r="J134" s="31"/>
      <c r="K134" s="31"/>
      <c r="L134" s="35"/>
      <c r="M134" s="201"/>
      <c r="N134" s="202"/>
      <c r="O134" s="74"/>
      <c r="P134" s="74"/>
      <c r="Q134" s="74"/>
      <c r="R134" s="74"/>
      <c r="S134" s="74"/>
      <c r="T134" s="75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132</v>
      </c>
      <c r="AU134" s="14" t="s">
        <v>78</v>
      </c>
    </row>
    <row r="135" s="2" customFormat="1">
      <c r="A135" s="29"/>
      <c r="B135" s="30"/>
      <c r="C135" s="31"/>
      <c r="D135" s="203" t="s">
        <v>134</v>
      </c>
      <c r="E135" s="31"/>
      <c r="F135" s="204" t="s">
        <v>195</v>
      </c>
      <c r="G135" s="31"/>
      <c r="H135" s="31"/>
      <c r="I135" s="31"/>
      <c r="J135" s="31"/>
      <c r="K135" s="31"/>
      <c r="L135" s="35"/>
      <c r="M135" s="201"/>
      <c r="N135" s="202"/>
      <c r="O135" s="74"/>
      <c r="P135" s="74"/>
      <c r="Q135" s="74"/>
      <c r="R135" s="74"/>
      <c r="S135" s="74"/>
      <c r="T135" s="75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134</v>
      </c>
      <c r="AU135" s="14" t="s">
        <v>78</v>
      </c>
    </row>
    <row r="136" s="2" customFormat="1" ht="33" customHeight="1">
      <c r="A136" s="29"/>
      <c r="B136" s="30"/>
      <c r="C136" s="187" t="s">
        <v>8</v>
      </c>
      <c r="D136" s="187" t="s">
        <v>125</v>
      </c>
      <c r="E136" s="188" t="s">
        <v>196</v>
      </c>
      <c r="F136" s="189" t="s">
        <v>197</v>
      </c>
      <c r="G136" s="190" t="s">
        <v>198</v>
      </c>
      <c r="H136" s="191">
        <v>100</v>
      </c>
      <c r="I136" s="192">
        <v>5111.4399999999996</v>
      </c>
      <c r="J136" s="192">
        <f>ROUND(I136*H136,2)</f>
        <v>511144</v>
      </c>
      <c r="K136" s="189" t="s">
        <v>129</v>
      </c>
      <c r="L136" s="35"/>
      <c r="M136" s="193" t="s">
        <v>17</v>
      </c>
      <c r="N136" s="194" t="s">
        <v>41</v>
      </c>
      <c r="O136" s="195">
        <v>3.2130000000000001</v>
      </c>
      <c r="P136" s="195">
        <f>O136*H136</f>
        <v>321.30000000000001</v>
      </c>
      <c r="Q136" s="195">
        <v>2.3010199999999998</v>
      </c>
      <c r="R136" s="195">
        <f>Q136*H136</f>
        <v>230.10199999999998</v>
      </c>
      <c r="S136" s="195">
        <v>0</v>
      </c>
      <c r="T136" s="196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97" t="s">
        <v>130</v>
      </c>
      <c r="AT136" s="197" t="s">
        <v>125</v>
      </c>
      <c r="AU136" s="197" t="s">
        <v>78</v>
      </c>
      <c r="AY136" s="14" t="s">
        <v>124</v>
      </c>
      <c r="BE136" s="198">
        <f>IF(N136="základní",J136,0)</f>
        <v>511144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4" t="s">
        <v>78</v>
      </c>
      <c r="BK136" s="198">
        <f>ROUND(I136*H136,2)</f>
        <v>511144</v>
      </c>
      <c r="BL136" s="14" t="s">
        <v>130</v>
      </c>
      <c r="BM136" s="197" t="s">
        <v>199</v>
      </c>
    </row>
    <row r="137" s="2" customFormat="1">
      <c r="A137" s="29"/>
      <c r="B137" s="30"/>
      <c r="C137" s="31"/>
      <c r="D137" s="199" t="s">
        <v>132</v>
      </c>
      <c r="E137" s="31"/>
      <c r="F137" s="200" t="s">
        <v>200</v>
      </c>
      <c r="G137" s="31"/>
      <c r="H137" s="31"/>
      <c r="I137" s="31"/>
      <c r="J137" s="31"/>
      <c r="K137" s="31"/>
      <c r="L137" s="35"/>
      <c r="M137" s="201"/>
      <c r="N137" s="202"/>
      <c r="O137" s="74"/>
      <c r="P137" s="74"/>
      <c r="Q137" s="74"/>
      <c r="R137" s="74"/>
      <c r="S137" s="74"/>
      <c r="T137" s="75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132</v>
      </c>
      <c r="AU137" s="14" t="s">
        <v>78</v>
      </c>
    </row>
    <row r="138" s="2" customFormat="1">
      <c r="A138" s="29"/>
      <c r="B138" s="30"/>
      <c r="C138" s="31"/>
      <c r="D138" s="203" t="s">
        <v>134</v>
      </c>
      <c r="E138" s="31"/>
      <c r="F138" s="204" t="s">
        <v>201</v>
      </c>
      <c r="G138" s="31"/>
      <c r="H138" s="31"/>
      <c r="I138" s="31"/>
      <c r="J138" s="31"/>
      <c r="K138" s="31"/>
      <c r="L138" s="35"/>
      <c r="M138" s="201"/>
      <c r="N138" s="202"/>
      <c r="O138" s="74"/>
      <c r="P138" s="74"/>
      <c r="Q138" s="74"/>
      <c r="R138" s="74"/>
      <c r="S138" s="74"/>
      <c r="T138" s="75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134</v>
      </c>
      <c r="AU138" s="14" t="s">
        <v>78</v>
      </c>
    </row>
    <row r="139" s="2" customFormat="1" ht="21.75" customHeight="1">
      <c r="A139" s="29"/>
      <c r="B139" s="30"/>
      <c r="C139" s="187" t="s">
        <v>202</v>
      </c>
      <c r="D139" s="187" t="s">
        <v>125</v>
      </c>
      <c r="E139" s="188" t="s">
        <v>203</v>
      </c>
      <c r="F139" s="189" t="s">
        <v>204</v>
      </c>
      <c r="G139" s="190" t="s">
        <v>128</v>
      </c>
      <c r="H139" s="191">
        <v>100</v>
      </c>
      <c r="I139" s="192">
        <v>1458.79</v>
      </c>
      <c r="J139" s="192">
        <f>ROUND(I139*H139,2)</f>
        <v>145879</v>
      </c>
      <c r="K139" s="189" t="s">
        <v>129</v>
      </c>
      <c r="L139" s="35"/>
      <c r="M139" s="193" t="s">
        <v>17</v>
      </c>
      <c r="N139" s="194" t="s">
        <v>41</v>
      </c>
      <c r="O139" s="195">
        <v>2.673</v>
      </c>
      <c r="P139" s="195">
        <f>O139*H139</f>
        <v>267.30000000000001</v>
      </c>
      <c r="Q139" s="195">
        <v>0.056439999999999997</v>
      </c>
      <c r="R139" s="195">
        <f>Q139*H139</f>
        <v>5.6440000000000001</v>
      </c>
      <c r="S139" s="195">
        <v>0</v>
      </c>
      <c r="T139" s="196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97" t="s">
        <v>130</v>
      </c>
      <c r="AT139" s="197" t="s">
        <v>125</v>
      </c>
      <c r="AU139" s="197" t="s">
        <v>78</v>
      </c>
      <c r="AY139" s="14" t="s">
        <v>124</v>
      </c>
      <c r="BE139" s="198">
        <f>IF(N139="základní",J139,0)</f>
        <v>145879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4" t="s">
        <v>78</v>
      </c>
      <c r="BK139" s="198">
        <f>ROUND(I139*H139,2)</f>
        <v>145879</v>
      </c>
      <c r="BL139" s="14" t="s">
        <v>130</v>
      </c>
      <c r="BM139" s="197" t="s">
        <v>205</v>
      </c>
    </row>
    <row r="140" s="2" customFormat="1">
      <c r="A140" s="29"/>
      <c r="B140" s="30"/>
      <c r="C140" s="31"/>
      <c r="D140" s="199" t="s">
        <v>132</v>
      </c>
      <c r="E140" s="31"/>
      <c r="F140" s="200" t="s">
        <v>206</v>
      </c>
      <c r="G140" s="31"/>
      <c r="H140" s="31"/>
      <c r="I140" s="31"/>
      <c r="J140" s="31"/>
      <c r="K140" s="31"/>
      <c r="L140" s="35"/>
      <c r="M140" s="201"/>
      <c r="N140" s="202"/>
      <c r="O140" s="74"/>
      <c r="P140" s="74"/>
      <c r="Q140" s="74"/>
      <c r="R140" s="74"/>
      <c r="S140" s="74"/>
      <c r="T140" s="75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132</v>
      </c>
      <c r="AU140" s="14" t="s">
        <v>78</v>
      </c>
    </row>
    <row r="141" s="2" customFormat="1">
      <c r="A141" s="29"/>
      <c r="B141" s="30"/>
      <c r="C141" s="31"/>
      <c r="D141" s="203" t="s">
        <v>134</v>
      </c>
      <c r="E141" s="31"/>
      <c r="F141" s="204" t="s">
        <v>207</v>
      </c>
      <c r="G141" s="31"/>
      <c r="H141" s="31"/>
      <c r="I141" s="31"/>
      <c r="J141" s="31"/>
      <c r="K141" s="31"/>
      <c r="L141" s="35"/>
      <c r="M141" s="201"/>
      <c r="N141" s="202"/>
      <c r="O141" s="74"/>
      <c r="P141" s="74"/>
      <c r="Q141" s="74"/>
      <c r="R141" s="74"/>
      <c r="S141" s="74"/>
      <c r="T141" s="75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134</v>
      </c>
      <c r="AU141" s="14" t="s">
        <v>78</v>
      </c>
    </row>
    <row r="142" s="2" customFormat="1" ht="24.15" customHeight="1">
      <c r="A142" s="29"/>
      <c r="B142" s="30"/>
      <c r="C142" s="205" t="s">
        <v>208</v>
      </c>
      <c r="D142" s="205" t="s">
        <v>209</v>
      </c>
      <c r="E142" s="206" t="s">
        <v>210</v>
      </c>
      <c r="F142" s="207" t="s">
        <v>211</v>
      </c>
      <c r="G142" s="208" t="s">
        <v>128</v>
      </c>
      <c r="H142" s="209">
        <v>40</v>
      </c>
      <c r="I142" s="210">
        <v>1330</v>
      </c>
      <c r="J142" s="210">
        <f>ROUND(I142*H142,2)</f>
        <v>53200</v>
      </c>
      <c r="K142" s="207" t="s">
        <v>17</v>
      </c>
      <c r="L142" s="211"/>
      <c r="M142" s="212" t="s">
        <v>17</v>
      </c>
      <c r="N142" s="213" t="s">
        <v>41</v>
      </c>
      <c r="O142" s="195">
        <v>0</v>
      </c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97" t="s">
        <v>171</v>
      </c>
      <c r="AT142" s="197" t="s">
        <v>209</v>
      </c>
      <c r="AU142" s="197" t="s">
        <v>78</v>
      </c>
      <c r="AY142" s="14" t="s">
        <v>124</v>
      </c>
      <c r="BE142" s="198">
        <f>IF(N142="základní",J142,0)</f>
        <v>53200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4" t="s">
        <v>78</v>
      </c>
      <c r="BK142" s="198">
        <f>ROUND(I142*H142,2)</f>
        <v>53200</v>
      </c>
      <c r="BL142" s="14" t="s">
        <v>130</v>
      </c>
      <c r="BM142" s="197" t="s">
        <v>212</v>
      </c>
    </row>
    <row r="143" s="2" customFormat="1">
      <c r="A143" s="29"/>
      <c r="B143" s="30"/>
      <c r="C143" s="31"/>
      <c r="D143" s="199" t="s">
        <v>132</v>
      </c>
      <c r="E143" s="31"/>
      <c r="F143" s="200" t="s">
        <v>211</v>
      </c>
      <c r="G143" s="31"/>
      <c r="H143" s="31"/>
      <c r="I143" s="31"/>
      <c r="J143" s="31"/>
      <c r="K143" s="31"/>
      <c r="L143" s="35"/>
      <c r="M143" s="201"/>
      <c r="N143" s="202"/>
      <c r="O143" s="74"/>
      <c r="P143" s="74"/>
      <c r="Q143" s="74"/>
      <c r="R143" s="74"/>
      <c r="S143" s="74"/>
      <c r="T143" s="75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132</v>
      </c>
      <c r="AU143" s="14" t="s">
        <v>78</v>
      </c>
    </row>
    <row r="144" s="2" customFormat="1" ht="24.15" customHeight="1">
      <c r="A144" s="29"/>
      <c r="B144" s="30"/>
      <c r="C144" s="205" t="s">
        <v>213</v>
      </c>
      <c r="D144" s="205" t="s">
        <v>209</v>
      </c>
      <c r="E144" s="206" t="s">
        <v>214</v>
      </c>
      <c r="F144" s="207" t="s">
        <v>215</v>
      </c>
      <c r="G144" s="208" t="s">
        <v>128</v>
      </c>
      <c r="H144" s="209">
        <v>40</v>
      </c>
      <c r="I144" s="210">
        <v>1330</v>
      </c>
      <c r="J144" s="210">
        <f>ROUND(I144*H144,2)</f>
        <v>53200</v>
      </c>
      <c r="K144" s="207" t="s">
        <v>17</v>
      </c>
      <c r="L144" s="211"/>
      <c r="M144" s="212" t="s">
        <v>17</v>
      </c>
      <c r="N144" s="213" t="s">
        <v>41</v>
      </c>
      <c r="O144" s="195">
        <v>0</v>
      </c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97" t="s">
        <v>171</v>
      </c>
      <c r="AT144" s="197" t="s">
        <v>209</v>
      </c>
      <c r="AU144" s="197" t="s">
        <v>78</v>
      </c>
      <c r="AY144" s="14" t="s">
        <v>124</v>
      </c>
      <c r="BE144" s="198">
        <f>IF(N144="základní",J144,0)</f>
        <v>53200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4" t="s">
        <v>78</v>
      </c>
      <c r="BK144" s="198">
        <f>ROUND(I144*H144,2)</f>
        <v>53200</v>
      </c>
      <c r="BL144" s="14" t="s">
        <v>130</v>
      </c>
      <c r="BM144" s="197" t="s">
        <v>216</v>
      </c>
    </row>
    <row r="145" s="2" customFormat="1">
      <c r="A145" s="29"/>
      <c r="B145" s="30"/>
      <c r="C145" s="31"/>
      <c r="D145" s="199" t="s">
        <v>132</v>
      </c>
      <c r="E145" s="31"/>
      <c r="F145" s="200" t="s">
        <v>215</v>
      </c>
      <c r="G145" s="31"/>
      <c r="H145" s="31"/>
      <c r="I145" s="31"/>
      <c r="J145" s="31"/>
      <c r="K145" s="31"/>
      <c r="L145" s="35"/>
      <c r="M145" s="201"/>
      <c r="N145" s="202"/>
      <c r="O145" s="74"/>
      <c r="P145" s="74"/>
      <c r="Q145" s="74"/>
      <c r="R145" s="74"/>
      <c r="S145" s="74"/>
      <c r="T145" s="75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132</v>
      </c>
      <c r="AU145" s="14" t="s">
        <v>78</v>
      </c>
    </row>
    <row r="146" s="12" customFormat="1" ht="25.92" customHeight="1">
      <c r="A146" s="12"/>
      <c r="B146" s="174"/>
      <c r="C146" s="175"/>
      <c r="D146" s="176" t="s">
        <v>69</v>
      </c>
      <c r="E146" s="177" t="s">
        <v>177</v>
      </c>
      <c r="F146" s="177" t="s">
        <v>217</v>
      </c>
      <c r="G146" s="175"/>
      <c r="H146" s="175"/>
      <c r="I146" s="175"/>
      <c r="J146" s="178">
        <f>BK146</f>
        <v>416097.89999999997</v>
      </c>
      <c r="K146" s="175"/>
      <c r="L146" s="179"/>
      <c r="M146" s="180"/>
      <c r="N146" s="181"/>
      <c r="O146" s="181"/>
      <c r="P146" s="182">
        <f>SUM(P147:P184)</f>
        <v>846.8449999999998</v>
      </c>
      <c r="Q146" s="181"/>
      <c r="R146" s="182">
        <f>SUM(R147:R184)</f>
        <v>0.033999999999999996</v>
      </c>
      <c r="S146" s="181"/>
      <c r="T146" s="183">
        <f>SUM(T147:T184)</f>
        <v>111.37000000000002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84" t="s">
        <v>78</v>
      </c>
      <c r="AT146" s="185" t="s">
        <v>69</v>
      </c>
      <c r="AU146" s="185" t="s">
        <v>70</v>
      </c>
      <c r="AY146" s="184" t="s">
        <v>124</v>
      </c>
      <c r="BK146" s="186">
        <f>SUM(BK147:BK184)</f>
        <v>416097.89999999997</v>
      </c>
    </row>
    <row r="147" s="2" customFormat="1" ht="33" customHeight="1">
      <c r="A147" s="29"/>
      <c r="B147" s="30"/>
      <c r="C147" s="187" t="s">
        <v>218</v>
      </c>
      <c r="D147" s="187" t="s">
        <v>125</v>
      </c>
      <c r="E147" s="188" t="s">
        <v>219</v>
      </c>
      <c r="F147" s="189" t="s">
        <v>220</v>
      </c>
      <c r="G147" s="190" t="s">
        <v>138</v>
      </c>
      <c r="H147" s="191">
        <v>100</v>
      </c>
      <c r="I147" s="192">
        <v>65.670000000000002</v>
      </c>
      <c r="J147" s="192">
        <f>ROUND(I147*H147,2)</f>
        <v>6567</v>
      </c>
      <c r="K147" s="189" t="s">
        <v>129</v>
      </c>
      <c r="L147" s="35"/>
      <c r="M147" s="193" t="s">
        <v>17</v>
      </c>
      <c r="N147" s="194" t="s">
        <v>41</v>
      </c>
      <c r="O147" s="195">
        <v>0.105</v>
      </c>
      <c r="P147" s="195">
        <f>O147*H147</f>
        <v>10.5</v>
      </c>
      <c r="Q147" s="195">
        <v>0.00012999999999999999</v>
      </c>
      <c r="R147" s="195">
        <f>Q147*H147</f>
        <v>0.012999999999999999</v>
      </c>
      <c r="S147" s="195">
        <v>0</v>
      </c>
      <c r="T147" s="196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97" t="s">
        <v>130</v>
      </c>
      <c r="AT147" s="197" t="s">
        <v>125</v>
      </c>
      <c r="AU147" s="197" t="s">
        <v>78</v>
      </c>
      <c r="AY147" s="14" t="s">
        <v>124</v>
      </c>
      <c r="BE147" s="198">
        <f>IF(N147="základní",J147,0)</f>
        <v>6567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4" t="s">
        <v>78</v>
      </c>
      <c r="BK147" s="198">
        <f>ROUND(I147*H147,2)</f>
        <v>6567</v>
      </c>
      <c r="BL147" s="14" t="s">
        <v>130</v>
      </c>
      <c r="BM147" s="197" t="s">
        <v>221</v>
      </c>
    </row>
    <row r="148" s="2" customFormat="1">
      <c r="A148" s="29"/>
      <c r="B148" s="30"/>
      <c r="C148" s="31"/>
      <c r="D148" s="199" t="s">
        <v>132</v>
      </c>
      <c r="E148" s="31"/>
      <c r="F148" s="200" t="s">
        <v>222</v>
      </c>
      <c r="G148" s="31"/>
      <c r="H148" s="31"/>
      <c r="I148" s="31"/>
      <c r="J148" s="31"/>
      <c r="K148" s="31"/>
      <c r="L148" s="35"/>
      <c r="M148" s="201"/>
      <c r="N148" s="202"/>
      <c r="O148" s="74"/>
      <c r="P148" s="74"/>
      <c r="Q148" s="74"/>
      <c r="R148" s="74"/>
      <c r="S148" s="74"/>
      <c r="T148" s="75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132</v>
      </c>
      <c r="AU148" s="14" t="s">
        <v>78</v>
      </c>
    </row>
    <row r="149" s="2" customFormat="1">
      <c r="A149" s="29"/>
      <c r="B149" s="30"/>
      <c r="C149" s="31"/>
      <c r="D149" s="203" t="s">
        <v>134</v>
      </c>
      <c r="E149" s="31"/>
      <c r="F149" s="204" t="s">
        <v>223</v>
      </c>
      <c r="G149" s="31"/>
      <c r="H149" s="31"/>
      <c r="I149" s="31"/>
      <c r="J149" s="31"/>
      <c r="K149" s="31"/>
      <c r="L149" s="35"/>
      <c r="M149" s="201"/>
      <c r="N149" s="202"/>
      <c r="O149" s="74"/>
      <c r="P149" s="74"/>
      <c r="Q149" s="74"/>
      <c r="R149" s="74"/>
      <c r="S149" s="74"/>
      <c r="T149" s="75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134</v>
      </c>
      <c r="AU149" s="14" t="s">
        <v>78</v>
      </c>
    </row>
    <row r="150" s="2" customFormat="1" ht="24.15" customHeight="1">
      <c r="A150" s="29"/>
      <c r="B150" s="30"/>
      <c r="C150" s="187" t="s">
        <v>224</v>
      </c>
      <c r="D150" s="187" t="s">
        <v>125</v>
      </c>
      <c r="E150" s="188" t="s">
        <v>225</v>
      </c>
      <c r="F150" s="189" t="s">
        <v>226</v>
      </c>
      <c r="G150" s="190" t="s">
        <v>227</v>
      </c>
      <c r="H150" s="191">
        <v>600</v>
      </c>
      <c r="I150" s="192">
        <v>8.4000000000000004</v>
      </c>
      <c r="J150" s="192">
        <f>ROUND(I150*H150,2)</f>
        <v>5040</v>
      </c>
      <c r="K150" s="189" t="s">
        <v>129</v>
      </c>
      <c r="L150" s="35"/>
      <c r="M150" s="193" t="s">
        <v>17</v>
      </c>
      <c r="N150" s="194" t="s">
        <v>41</v>
      </c>
      <c r="O150" s="195">
        <v>0</v>
      </c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97" t="s">
        <v>130</v>
      </c>
      <c r="AT150" s="197" t="s">
        <v>125</v>
      </c>
      <c r="AU150" s="197" t="s">
        <v>78</v>
      </c>
      <c r="AY150" s="14" t="s">
        <v>124</v>
      </c>
      <c r="BE150" s="198">
        <f>IF(N150="základní",J150,0)</f>
        <v>5040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4" t="s">
        <v>78</v>
      </c>
      <c r="BK150" s="198">
        <f>ROUND(I150*H150,2)</f>
        <v>5040</v>
      </c>
      <c r="BL150" s="14" t="s">
        <v>130</v>
      </c>
      <c r="BM150" s="197" t="s">
        <v>228</v>
      </c>
    </row>
    <row r="151" s="2" customFormat="1">
      <c r="A151" s="29"/>
      <c r="B151" s="30"/>
      <c r="C151" s="31"/>
      <c r="D151" s="199" t="s">
        <v>132</v>
      </c>
      <c r="E151" s="31"/>
      <c r="F151" s="200" t="s">
        <v>229</v>
      </c>
      <c r="G151" s="31"/>
      <c r="H151" s="31"/>
      <c r="I151" s="31"/>
      <c r="J151" s="31"/>
      <c r="K151" s="31"/>
      <c r="L151" s="35"/>
      <c r="M151" s="201"/>
      <c r="N151" s="202"/>
      <c r="O151" s="74"/>
      <c r="P151" s="74"/>
      <c r="Q151" s="74"/>
      <c r="R151" s="74"/>
      <c r="S151" s="74"/>
      <c r="T151" s="75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132</v>
      </c>
      <c r="AU151" s="14" t="s">
        <v>78</v>
      </c>
    </row>
    <row r="152" s="2" customFormat="1">
      <c r="A152" s="29"/>
      <c r="B152" s="30"/>
      <c r="C152" s="31"/>
      <c r="D152" s="203" t="s">
        <v>134</v>
      </c>
      <c r="E152" s="31"/>
      <c r="F152" s="204" t="s">
        <v>230</v>
      </c>
      <c r="G152" s="31"/>
      <c r="H152" s="31"/>
      <c r="I152" s="31"/>
      <c r="J152" s="31"/>
      <c r="K152" s="31"/>
      <c r="L152" s="35"/>
      <c r="M152" s="201"/>
      <c r="N152" s="202"/>
      <c r="O152" s="74"/>
      <c r="P152" s="74"/>
      <c r="Q152" s="74"/>
      <c r="R152" s="74"/>
      <c r="S152" s="74"/>
      <c r="T152" s="75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134</v>
      </c>
      <c r="AU152" s="14" t="s">
        <v>78</v>
      </c>
    </row>
    <row r="153" s="2" customFormat="1" ht="24.15" customHeight="1">
      <c r="A153" s="29"/>
      <c r="B153" s="30"/>
      <c r="C153" s="187" t="s">
        <v>231</v>
      </c>
      <c r="D153" s="187" t="s">
        <v>125</v>
      </c>
      <c r="E153" s="188" t="s">
        <v>232</v>
      </c>
      <c r="F153" s="189" t="s">
        <v>233</v>
      </c>
      <c r="G153" s="190" t="s">
        <v>227</v>
      </c>
      <c r="H153" s="191">
        <v>600</v>
      </c>
      <c r="I153" s="192">
        <v>289.00999999999999</v>
      </c>
      <c r="J153" s="192">
        <f>ROUND(I153*H153,2)</f>
        <v>173406</v>
      </c>
      <c r="K153" s="189" t="s">
        <v>129</v>
      </c>
      <c r="L153" s="35"/>
      <c r="M153" s="193" t="s">
        <v>17</v>
      </c>
      <c r="N153" s="194" t="s">
        <v>41</v>
      </c>
      <c r="O153" s="195">
        <v>0.58799999999999997</v>
      </c>
      <c r="P153" s="195">
        <f>O153*H153</f>
        <v>352.79999999999995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97" t="s">
        <v>130</v>
      </c>
      <c r="AT153" s="197" t="s">
        <v>125</v>
      </c>
      <c r="AU153" s="197" t="s">
        <v>78</v>
      </c>
      <c r="AY153" s="14" t="s">
        <v>124</v>
      </c>
      <c r="BE153" s="198">
        <f>IF(N153="základní",J153,0)</f>
        <v>173406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4" t="s">
        <v>78</v>
      </c>
      <c r="BK153" s="198">
        <f>ROUND(I153*H153,2)</f>
        <v>173406</v>
      </c>
      <c r="BL153" s="14" t="s">
        <v>130</v>
      </c>
      <c r="BM153" s="197" t="s">
        <v>234</v>
      </c>
    </row>
    <row r="154" s="2" customFormat="1">
      <c r="A154" s="29"/>
      <c r="B154" s="30"/>
      <c r="C154" s="31"/>
      <c r="D154" s="199" t="s">
        <v>132</v>
      </c>
      <c r="E154" s="31"/>
      <c r="F154" s="200" t="s">
        <v>235</v>
      </c>
      <c r="G154" s="31"/>
      <c r="H154" s="31"/>
      <c r="I154" s="31"/>
      <c r="J154" s="31"/>
      <c r="K154" s="31"/>
      <c r="L154" s="35"/>
      <c r="M154" s="201"/>
      <c r="N154" s="202"/>
      <c r="O154" s="74"/>
      <c r="P154" s="74"/>
      <c r="Q154" s="74"/>
      <c r="R154" s="74"/>
      <c r="S154" s="74"/>
      <c r="T154" s="75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132</v>
      </c>
      <c r="AU154" s="14" t="s">
        <v>78</v>
      </c>
    </row>
    <row r="155" s="2" customFormat="1">
      <c r="A155" s="29"/>
      <c r="B155" s="30"/>
      <c r="C155" s="31"/>
      <c r="D155" s="203" t="s">
        <v>134</v>
      </c>
      <c r="E155" s="31"/>
      <c r="F155" s="204" t="s">
        <v>236</v>
      </c>
      <c r="G155" s="31"/>
      <c r="H155" s="31"/>
      <c r="I155" s="31"/>
      <c r="J155" s="31"/>
      <c r="K155" s="31"/>
      <c r="L155" s="35"/>
      <c r="M155" s="201"/>
      <c r="N155" s="202"/>
      <c r="O155" s="74"/>
      <c r="P155" s="74"/>
      <c r="Q155" s="74"/>
      <c r="R155" s="74"/>
      <c r="S155" s="74"/>
      <c r="T155" s="75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134</v>
      </c>
      <c r="AU155" s="14" t="s">
        <v>78</v>
      </c>
    </row>
    <row r="156" s="2" customFormat="1" ht="24.15" customHeight="1">
      <c r="A156" s="29"/>
      <c r="B156" s="30"/>
      <c r="C156" s="187" t="s">
        <v>237</v>
      </c>
      <c r="D156" s="187" t="s">
        <v>125</v>
      </c>
      <c r="E156" s="188" t="s">
        <v>238</v>
      </c>
      <c r="F156" s="189" t="s">
        <v>239</v>
      </c>
      <c r="G156" s="190" t="s">
        <v>138</v>
      </c>
      <c r="H156" s="191">
        <v>600</v>
      </c>
      <c r="I156" s="192">
        <v>144.71000000000001</v>
      </c>
      <c r="J156" s="192">
        <f>ROUND(I156*H156,2)</f>
        <v>86826</v>
      </c>
      <c r="K156" s="189" t="s">
        <v>129</v>
      </c>
      <c r="L156" s="35"/>
      <c r="M156" s="193" t="s">
        <v>17</v>
      </c>
      <c r="N156" s="194" t="s">
        <v>41</v>
      </c>
      <c r="O156" s="195">
        <v>0.308</v>
      </c>
      <c r="P156" s="195">
        <f>O156*H156</f>
        <v>184.80000000000001</v>
      </c>
      <c r="Q156" s="195">
        <v>3.4999999999999997E-05</v>
      </c>
      <c r="R156" s="195">
        <f>Q156*H156</f>
        <v>0.020999999999999998</v>
      </c>
      <c r="S156" s="195">
        <v>0</v>
      </c>
      <c r="T156" s="196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97" t="s">
        <v>130</v>
      </c>
      <c r="AT156" s="197" t="s">
        <v>125</v>
      </c>
      <c r="AU156" s="197" t="s">
        <v>78</v>
      </c>
      <c r="AY156" s="14" t="s">
        <v>124</v>
      </c>
      <c r="BE156" s="198">
        <f>IF(N156="základní",J156,0)</f>
        <v>86826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4" t="s">
        <v>78</v>
      </c>
      <c r="BK156" s="198">
        <f>ROUND(I156*H156,2)</f>
        <v>86826</v>
      </c>
      <c r="BL156" s="14" t="s">
        <v>130</v>
      </c>
      <c r="BM156" s="197" t="s">
        <v>240</v>
      </c>
    </row>
    <row r="157" s="2" customFormat="1">
      <c r="A157" s="29"/>
      <c r="B157" s="30"/>
      <c r="C157" s="31"/>
      <c r="D157" s="199" t="s">
        <v>132</v>
      </c>
      <c r="E157" s="31"/>
      <c r="F157" s="200" t="s">
        <v>241</v>
      </c>
      <c r="G157" s="31"/>
      <c r="H157" s="31"/>
      <c r="I157" s="31"/>
      <c r="J157" s="31"/>
      <c r="K157" s="31"/>
      <c r="L157" s="35"/>
      <c r="M157" s="201"/>
      <c r="N157" s="202"/>
      <c r="O157" s="74"/>
      <c r="P157" s="74"/>
      <c r="Q157" s="74"/>
      <c r="R157" s="74"/>
      <c r="S157" s="74"/>
      <c r="T157" s="75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132</v>
      </c>
      <c r="AU157" s="14" t="s">
        <v>78</v>
      </c>
    </row>
    <row r="158" s="2" customFormat="1">
      <c r="A158" s="29"/>
      <c r="B158" s="30"/>
      <c r="C158" s="31"/>
      <c r="D158" s="203" t="s">
        <v>134</v>
      </c>
      <c r="E158" s="31"/>
      <c r="F158" s="204" t="s">
        <v>242</v>
      </c>
      <c r="G158" s="31"/>
      <c r="H158" s="31"/>
      <c r="I158" s="31"/>
      <c r="J158" s="31"/>
      <c r="K158" s="31"/>
      <c r="L158" s="35"/>
      <c r="M158" s="201"/>
      <c r="N158" s="202"/>
      <c r="O158" s="74"/>
      <c r="P158" s="74"/>
      <c r="Q158" s="74"/>
      <c r="R158" s="74"/>
      <c r="S158" s="74"/>
      <c r="T158" s="75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134</v>
      </c>
      <c r="AU158" s="14" t="s">
        <v>78</v>
      </c>
    </row>
    <row r="159" s="2" customFormat="1" ht="24.15" customHeight="1">
      <c r="A159" s="29"/>
      <c r="B159" s="30"/>
      <c r="C159" s="187" t="s">
        <v>243</v>
      </c>
      <c r="D159" s="187" t="s">
        <v>125</v>
      </c>
      <c r="E159" s="188" t="s">
        <v>244</v>
      </c>
      <c r="F159" s="189" t="s">
        <v>245</v>
      </c>
      <c r="G159" s="190" t="s">
        <v>138</v>
      </c>
      <c r="H159" s="191">
        <v>350</v>
      </c>
      <c r="I159" s="192">
        <v>154.09</v>
      </c>
      <c r="J159" s="192">
        <f>ROUND(I159*H159,2)</f>
        <v>53931.5</v>
      </c>
      <c r="K159" s="189" t="s">
        <v>129</v>
      </c>
      <c r="L159" s="35"/>
      <c r="M159" s="193" t="s">
        <v>17</v>
      </c>
      <c r="N159" s="194" t="s">
        <v>41</v>
      </c>
      <c r="O159" s="195">
        <v>0.28399999999999997</v>
      </c>
      <c r="P159" s="195">
        <f>O159*H159</f>
        <v>99.399999999999991</v>
      </c>
      <c r="Q159" s="195">
        <v>0</v>
      </c>
      <c r="R159" s="195">
        <f>Q159*H159</f>
        <v>0</v>
      </c>
      <c r="S159" s="195">
        <v>0.26100000000000001</v>
      </c>
      <c r="T159" s="196">
        <f>S159*H159</f>
        <v>91.350000000000009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97" t="s">
        <v>130</v>
      </c>
      <c r="AT159" s="197" t="s">
        <v>125</v>
      </c>
      <c r="AU159" s="197" t="s">
        <v>78</v>
      </c>
      <c r="AY159" s="14" t="s">
        <v>124</v>
      </c>
      <c r="BE159" s="198">
        <f>IF(N159="základní",J159,0)</f>
        <v>53931.5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4" t="s">
        <v>78</v>
      </c>
      <c r="BK159" s="198">
        <f>ROUND(I159*H159,2)</f>
        <v>53931.5</v>
      </c>
      <c r="BL159" s="14" t="s">
        <v>130</v>
      </c>
      <c r="BM159" s="197" t="s">
        <v>246</v>
      </c>
    </row>
    <row r="160" s="2" customFormat="1">
      <c r="A160" s="29"/>
      <c r="B160" s="30"/>
      <c r="C160" s="31"/>
      <c r="D160" s="199" t="s">
        <v>132</v>
      </c>
      <c r="E160" s="31"/>
      <c r="F160" s="200" t="s">
        <v>247</v>
      </c>
      <c r="G160" s="31"/>
      <c r="H160" s="31"/>
      <c r="I160" s="31"/>
      <c r="J160" s="31"/>
      <c r="K160" s="31"/>
      <c r="L160" s="35"/>
      <c r="M160" s="201"/>
      <c r="N160" s="202"/>
      <c r="O160" s="74"/>
      <c r="P160" s="74"/>
      <c r="Q160" s="74"/>
      <c r="R160" s="74"/>
      <c r="S160" s="74"/>
      <c r="T160" s="75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132</v>
      </c>
      <c r="AU160" s="14" t="s">
        <v>78</v>
      </c>
    </row>
    <row r="161" s="2" customFormat="1">
      <c r="A161" s="29"/>
      <c r="B161" s="30"/>
      <c r="C161" s="31"/>
      <c r="D161" s="203" t="s">
        <v>134</v>
      </c>
      <c r="E161" s="31"/>
      <c r="F161" s="204" t="s">
        <v>248</v>
      </c>
      <c r="G161" s="31"/>
      <c r="H161" s="31"/>
      <c r="I161" s="31"/>
      <c r="J161" s="31"/>
      <c r="K161" s="31"/>
      <c r="L161" s="35"/>
      <c r="M161" s="201"/>
      <c r="N161" s="202"/>
      <c r="O161" s="74"/>
      <c r="P161" s="74"/>
      <c r="Q161" s="74"/>
      <c r="R161" s="74"/>
      <c r="S161" s="74"/>
      <c r="T161" s="75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134</v>
      </c>
      <c r="AU161" s="14" t="s">
        <v>78</v>
      </c>
    </row>
    <row r="162" s="2" customFormat="1" ht="24.15" customHeight="1">
      <c r="A162" s="29"/>
      <c r="B162" s="30"/>
      <c r="C162" s="187" t="s">
        <v>7</v>
      </c>
      <c r="D162" s="187" t="s">
        <v>125</v>
      </c>
      <c r="E162" s="188" t="s">
        <v>249</v>
      </c>
      <c r="F162" s="189" t="s">
        <v>250</v>
      </c>
      <c r="G162" s="190" t="s">
        <v>138</v>
      </c>
      <c r="H162" s="191">
        <v>55</v>
      </c>
      <c r="I162" s="192">
        <v>263.80000000000001</v>
      </c>
      <c r="J162" s="192">
        <f>ROUND(I162*H162,2)</f>
        <v>14509</v>
      </c>
      <c r="K162" s="189" t="s">
        <v>129</v>
      </c>
      <c r="L162" s="35"/>
      <c r="M162" s="193" t="s">
        <v>17</v>
      </c>
      <c r="N162" s="194" t="s">
        <v>41</v>
      </c>
      <c r="O162" s="195">
        <v>0.61199999999999999</v>
      </c>
      <c r="P162" s="195">
        <f>O162*H162</f>
        <v>33.659999999999997</v>
      </c>
      <c r="Q162" s="195">
        <v>0</v>
      </c>
      <c r="R162" s="195">
        <f>Q162*H162</f>
        <v>0</v>
      </c>
      <c r="S162" s="195">
        <v>0.062</v>
      </c>
      <c r="T162" s="196">
        <f>S162*H162</f>
        <v>3.4100000000000001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97" t="s">
        <v>130</v>
      </c>
      <c r="AT162" s="197" t="s">
        <v>125</v>
      </c>
      <c r="AU162" s="197" t="s">
        <v>78</v>
      </c>
      <c r="AY162" s="14" t="s">
        <v>124</v>
      </c>
      <c r="BE162" s="198">
        <f>IF(N162="základní",J162,0)</f>
        <v>14509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4" t="s">
        <v>78</v>
      </c>
      <c r="BK162" s="198">
        <f>ROUND(I162*H162,2)</f>
        <v>14509</v>
      </c>
      <c r="BL162" s="14" t="s">
        <v>130</v>
      </c>
      <c r="BM162" s="197" t="s">
        <v>251</v>
      </c>
    </row>
    <row r="163" s="2" customFormat="1">
      <c r="A163" s="29"/>
      <c r="B163" s="30"/>
      <c r="C163" s="31"/>
      <c r="D163" s="199" t="s">
        <v>132</v>
      </c>
      <c r="E163" s="31"/>
      <c r="F163" s="200" t="s">
        <v>252</v>
      </c>
      <c r="G163" s="31"/>
      <c r="H163" s="31"/>
      <c r="I163" s="31"/>
      <c r="J163" s="31"/>
      <c r="K163" s="31"/>
      <c r="L163" s="35"/>
      <c r="M163" s="201"/>
      <c r="N163" s="202"/>
      <c r="O163" s="74"/>
      <c r="P163" s="74"/>
      <c r="Q163" s="74"/>
      <c r="R163" s="74"/>
      <c r="S163" s="74"/>
      <c r="T163" s="75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132</v>
      </c>
      <c r="AU163" s="14" t="s">
        <v>78</v>
      </c>
    </row>
    <row r="164" s="2" customFormat="1">
      <c r="A164" s="29"/>
      <c r="B164" s="30"/>
      <c r="C164" s="31"/>
      <c r="D164" s="203" t="s">
        <v>134</v>
      </c>
      <c r="E164" s="31"/>
      <c r="F164" s="204" t="s">
        <v>253</v>
      </c>
      <c r="G164" s="31"/>
      <c r="H164" s="31"/>
      <c r="I164" s="31"/>
      <c r="J164" s="31"/>
      <c r="K164" s="31"/>
      <c r="L164" s="35"/>
      <c r="M164" s="201"/>
      <c r="N164" s="202"/>
      <c r="O164" s="74"/>
      <c r="P164" s="74"/>
      <c r="Q164" s="74"/>
      <c r="R164" s="74"/>
      <c r="S164" s="74"/>
      <c r="T164" s="75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134</v>
      </c>
      <c r="AU164" s="14" t="s">
        <v>78</v>
      </c>
    </row>
    <row r="165" s="2" customFormat="1" ht="21.75" customHeight="1">
      <c r="A165" s="29"/>
      <c r="B165" s="30"/>
      <c r="C165" s="187" t="s">
        <v>254</v>
      </c>
      <c r="D165" s="187" t="s">
        <v>125</v>
      </c>
      <c r="E165" s="188" t="s">
        <v>255</v>
      </c>
      <c r="F165" s="189" t="s">
        <v>256</v>
      </c>
      <c r="G165" s="190" t="s">
        <v>138</v>
      </c>
      <c r="H165" s="191">
        <v>55</v>
      </c>
      <c r="I165" s="192">
        <v>404.75999999999999</v>
      </c>
      <c r="J165" s="192">
        <f>ROUND(I165*H165,2)</f>
        <v>22261.799999999999</v>
      </c>
      <c r="K165" s="189" t="s">
        <v>129</v>
      </c>
      <c r="L165" s="35"/>
      <c r="M165" s="193" t="s">
        <v>17</v>
      </c>
      <c r="N165" s="194" t="s">
        <v>41</v>
      </c>
      <c r="O165" s="195">
        <v>0.93899999999999995</v>
      </c>
      <c r="P165" s="195">
        <f>O165*H165</f>
        <v>51.644999999999996</v>
      </c>
      <c r="Q165" s="195">
        <v>0</v>
      </c>
      <c r="R165" s="195">
        <f>Q165*H165</f>
        <v>0</v>
      </c>
      <c r="S165" s="195">
        <v>0.075999999999999998</v>
      </c>
      <c r="T165" s="196">
        <f>S165*H165</f>
        <v>4.1799999999999997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97" t="s">
        <v>130</v>
      </c>
      <c r="AT165" s="197" t="s">
        <v>125</v>
      </c>
      <c r="AU165" s="197" t="s">
        <v>78</v>
      </c>
      <c r="AY165" s="14" t="s">
        <v>124</v>
      </c>
      <c r="BE165" s="198">
        <f>IF(N165="základní",J165,0)</f>
        <v>22261.799999999999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4" t="s">
        <v>78</v>
      </c>
      <c r="BK165" s="198">
        <f>ROUND(I165*H165,2)</f>
        <v>22261.799999999999</v>
      </c>
      <c r="BL165" s="14" t="s">
        <v>130</v>
      </c>
      <c r="BM165" s="197" t="s">
        <v>257</v>
      </c>
    </row>
    <row r="166" s="2" customFormat="1">
      <c r="A166" s="29"/>
      <c r="B166" s="30"/>
      <c r="C166" s="31"/>
      <c r="D166" s="199" t="s">
        <v>132</v>
      </c>
      <c r="E166" s="31"/>
      <c r="F166" s="200" t="s">
        <v>258</v>
      </c>
      <c r="G166" s="31"/>
      <c r="H166" s="31"/>
      <c r="I166" s="31"/>
      <c r="J166" s="31"/>
      <c r="K166" s="31"/>
      <c r="L166" s="35"/>
      <c r="M166" s="201"/>
      <c r="N166" s="202"/>
      <c r="O166" s="74"/>
      <c r="P166" s="74"/>
      <c r="Q166" s="74"/>
      <c r="R166" s="74"/>
      <c r="S166" s="74"/>
      <c r="T166" s="75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132</v>
      </c>
      <c r="AU166" s="14" t="s">
        <v>78</v>
      </c>
    </row>
    <row r="167" s="2" customFormat="1">
      <c r="A167" s="29"/>
      <c r="B167" s="30"/>
      <c r="C167" s="31"/>
      <c r="D167" s="203" t="s">
        <v>134</v>
      </c>
      <c r="E167" s="31"/>
      <c r="F167" s="204" t="s">
        <v>259</v>
      </c>
      <c r="G167" s="31"/>
      <c r="H167" s="31"/>
      <c r="I167" s="31"/>
      <c r="J167" s="31"/>
      <c r="K167" s="31"/>
      <c r="L167" s="35"/>
      <c r="M167" s="201"/>
      <c r="N167" s="202"/>
      <c r="O167" s="74"/>
      <c r="P167" s="74"/>
      <c r="Q167" s="74"/>
      <c r="R167" s="74"/>
      <c r="S167" s="74"/>
      <c r="T167" s="75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134</v>
      </c>
      <c r="AU167" s="14" t="s">
        <v>78</v>
      </c>
    </row>
    <row r="168" s="2" customFormat="1" ht="24.15" customHeight="1">
      <c r="A168" s="29"/>
      <c r="B168" s="30"/>
      <c r="C168" s="187" t="s">
        <v>260</v>
      </c>
      <c r="D168" s="187" t="s">
        <v>125</v>
      </c>
      <c r="E168" s="188" t="s">
        <v>261</v>
      </c>
      <c r="F168" s="189" t="s">
        <v>262</v>
      </c>
      <c r="G168" s="190" t="s">
        <v>192</v>
      </c>
      <c r="H168" s="191">
        <v>80</v>
      </c>
      <c r="I168" s="192">
        <v>55</v>
      </c>
      <c r="J168" s="192">
        <f>ROUND(I168*H168,2)</f>
        <v>4400</v>
      </c>
      <c r="K168" s="189" t="s">
        <v>17</v>
      </c>
      <c r="L168" s="35"/>
      <c r="M168" s="193" t="s">
        <v>17</v>
      </c>
      <c r="N168" s="194" t="s">
        <v>41</v>
      </c>
      <c r="O168" s="195">
        <v>0</v>
      </c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97" t="s">
        <v>130</v>
      </c>
      <c r="AT168" s="197" t="s">
        <v>125</v>
      </c>
      <c r="AU168" s="197" t="s">
        <v>78</v>
      </c>
      <c r="AY168" s="14" t="s">
        <v>124</v>
      </c>
      <c r="BE168" s="198">
        <f>IF(N168="základní",J168,0)</f>
        <v>4400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4" t="s">
        <v>78</v>
      </c>
      <c r="BK168" s="198">
        <f>ROUND(I168*H168,2)</f>
        <v>4400</v>
      </c>
      <c r="BL168" s="14" t="s">
        <v>130</v>
      </c>
      <c r="BM168" s="197" t="s">
        <v>263</v>
      </c>
    </row>
    <row r="169" s="2" customFormat="1">
      <c r="A169" s="29"/>
      <c r="B169" s="30"/>
      <c r="C169" s="31"/>
      <c r="D169" s="199" t="s">
        <v>132</v>
      </c>
      <c r="E169" s="31"/>
      <c r="F169" s="200" t="s">
        <v>262</v>
      </c>
      <c r="G169" s="31"/>
      <c r="H169" s="31"/>
      <c r="I169" s="31"/>
      <c r="J169" s="31"/>
      <c r="K169" s="31"/>
      <c r="L169" s="35"/>
      <c r="M169" s="201"/>
      <c r="N169" s="202"/>
      <c r="O169" s="74"/>
      <c r="P169" s="74"/>
      <c r="Q169" s="74"/>
      <c r="R169" s="74"/>
      <c r="S169" s="74"/>
      <c r="T169" s="75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132</v>
      </c>
      <c r="AU169" s="14" t="s">
        <v>78</v>
      </c>
    </row>
    <row r="170" s="2" customFormat="1" ht="24.15" customHeight="1">
      <c r="A170" s="29"/>
      <c r="B170" s="30"/>
      <c r="C170" s="187" t="s">
        <v>264</v>
      </c>
      <c r="D170" s="187" t="s">
        <v>125</v>
      </c>
      <c r="E170" s="188" t="s">
        <v>265</v>
      </c>
      <c r="F170" s="189" t="s">
        <v>266</v>
      </c>
      <c r="G170" s="190" t="s">
        <v>128</v>
      </c>
      <c r="H170" s="191">
        <v>40</v>
      </c>
      <c r="I170" s="192">
        <v>91.810000000000002</v>
      </c>
      <c r="J170" s="192">
        <f>ROUND(I170*H170,2)</f>
        <v>3672.4000000000001</v>
      </c>
      <c r="K170" s="189" t="s">
        <v>129</v>
      </c>
      <c r="L170" s="35"/>
      <c r="M170" s="193" t="s">
        <v>17</v>
      </c>
      <c r="N170" s="194" t="s">
        <v>41</v>
      </c>
      <c r="O170" s="195">
        <v>0.213</v>
      </c>
      <c r="P170" s="195">
        <f>O170*H170</f>
        <v>8.5199999999999996</v>
      </c>
      <c r="Q170" s="195">
        <v>0</v>
      </c>
      <c r="R170" s="195">
        <f>Q170*H170</f>
        <v>0</v>
      </c>
      <c r="S170" s="195">
        <v>0.025000000000000001</v>
      </c>
      <c r="T170" s="196">
        <f>S170*H170</f>
        <v>1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97" t="s">
        <v>130</v>
      </c>
      <c r="AT170" s="197" t="s">
        <v>125</v>
      </c>
      <c r="AU170" s="197" t="s">
        <v>78</v>
      </c>
      <c r="AY170" s="14" t="s">
        <v>124</v>
      </c>
      <c r="BE170" s="198">
        <f>IF(N170="základní",J170,0)</f>
        <v>3672.4000000000001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4" t="s">
        <v>78</v>
      </c>
      <c r="BK170" s="198">
        <f>ROUND(I170*H170,2)</f>
        <v>3672.4000000000001</v>
      </c>
      <c r="BL170" s="14" t="s">
        <v>130</v>
      </c>
      <c r="BM170" s="197" t="s">
        <v>267</v>
      </c>
    </row>
    <row r="171" s="2" customFormat="1">
      <c r="A171" s="29"/>
      <c r="B171" s="30"/>
      <c r="C171" s="31"/>
      <c r="D171" s="199" t="s">
        <v>132</v>
      </c>
      <c r="E171" s="31"/>
      <c r="F171" s="200" t="s">
        <v>268</v>
      </c>
      <c r="G171" s="31"/>
      <c r="H171" s="31"/>
      <c r="I171" s="31"/>
      <c r="J171" s="31"/>
      <c r="K171" s="31"/>
      <c r="L171" s="35"/>
      <c r="M171" s="201"/>
      <c r="N171" s="202"/>
      <c r="O171" s="74"/>
      <c r="P171" s="74"/>
      <c r="Q171" s="74"/>
      <c r="R171" s="74"/>
      <c r="S171" s="74"/>
      <c r="T171" s="75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132</v>
      </c>
      <c r="AU171" s="14" t="s">
        <v>78</v>
      </c>
    </row>
    <row r="172" s="2" customFormat="1">
      <c r="A172" s="29"/>
      <c r="B172" s="30"/>
      <c r="C172" s="31"/>
      <c r="D172" s="203" t="s">
        <v>134</v>
      </c>
      <c r="E172" s="31"/>
      <c r="F172" s="204" t="s">
        <v>269</v>
      </c>
      <c r="G172" s="31"/>
      <c r="H172" s="31"/>
      <c r="I172" s="31"/>
      <c r="J172" s="31"/>
      <c r="K172" s="31"/>
      <c r="L172" s="35"/>
      <c r="M172" s="201"/>
      <c r="N172" s="202"/>
      <c r="O172" s="74"/>
      <c r="P172" s="74"/>
      <c r="Q172" s="74"/>
      <c r="R172" s="74"/>
      <c r="S172" s="74"/>
      <c r="T172" s="75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134</v>
      </c>
      <c r="AU172" s="14" t="s">
        <v>78</v>
      </c>
    </row>
    <row r="173" s="2" customFormat="1" ht="24.15" customHeight="1">
      <c r="A173" s="29"/>
      <c r="B173" s="30"/>
      <c r="C173" s="187" t="s">
        <v>270</v>
      </c>
      <c r="D173" s="187" t="s">
        <v>125</v>
      </c>
      <c r="E173" s="188" t="s">
        <v>271</v>
      </c>
      <c r="F173" s="189" t="s">
        <v>272</v>
      </c>
      <c r="G173" s="190" t="s">
        <v>128</v>
      </c>
      <c r="H173" s="191">
        <v>40</v>
      </c>
      <c r="I173" s="192">
        <v>164.22999999999999</v>
      </c>
      <c r="J173" s="192">
        <f>ROUND(I173*H173,2)</f>
        <v>6569.1999999999998</v>
      </c>
      <c r="K173" s="189" t="s">
        <v>129</v>
      </c>
      <c r="L173" s="35"/>
      <c r="M173" s="193" t="s">
        <v>17</v>
      </c>
      <c r="N173" s="194" t="s">
        <v>41</v>
      </c>
      <c r="O173" s="195">
        <v>0.38100000000000001</v>
      </c>
      <c r="P173" s="195">
        <f>O173*H173</f>
        <v>15.24</v>
      </c>
      <c r="Q173" s="195">
        <v>0</v>
      </c>
      <c r="R173" s="195">
        <f>Q173*H173</f>
        <v>0</v>
      </c>
      <c r="S173" s="195">
        <v>0.053999999999999999</v>
      </c>
      <c r="T173" s="196">
        <f>S173*H173</f>
        <v>2.1600000000000001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97" t="s">
        <v>130</v>
      </c>
      <c r="AT173" s="197" t="s">
        <v>125</v>
      </c>
      <c r="AU173" s="197" t="s">
        <v>78</v>
      </c>
      <c r="AY173" s="14" t="s">
        <v>124</v>
      </c>
      <c r="BE173" s="198">
        <f>IF(N173="základní",J173,0)</f>
        <v>6569.1999999999998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4" t="s">
        <v>78</v>
      </c>
      <c r="BK173" s="198">
        <f>ROUND(I173*H173,2)</f>
        <v>6569.1999999999998</v>
      </c>
      <c r="BL173" s="14" t="s">
        <v>130</v>
      </c>
      <c r="BM173" s="197" t="s">
        <v>273</v>
      </c>
    </row>
    <row r="174" s="2" customFormat="1">
      <c r="A174" s="29"/>
      <c r="B174" s="30"/>
      <c r="C174" s="31"/>
      <c r="D174" s="199" t="s">
        <v>132</v>
      </c>
      <c r="E174" s="31"/>
      <c r="F174" s="200" t="s">
        <v>274</v>
      </c>
      <c r="G174" s="31"/>
      <c r="H174" s="31"/>
      <c r="I174" s="31"/>
      <c r="J174" s="31"/>
      <c r="K174" s="31"/>
      <c r="L174" s="35"/>
      <c r="M174" s="201"/>
      <c r="N174" s="202"/>
      <c r="O174" s="74"/>
      <c r="P174" s="74"/>
      <c r="Q174" s="74"/>
      <c r="R174" s="74"/>
      <c r="S174" s="74"/>
      <c r="T174" s="75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132</v>
      </c>
      <c r="AU174" s="14" t="s">
        <v>78</v>
      </c>
    </row>
    <row r="175" s="2" customFormat="1">
      <c r="A175" s="29"/>
      <c r="B175" s="30"/>
      <c r="C175" s="31"/>
      <c r="D175" s="203" t="s">
        <v>134</v>
      </c>
      <c r="E175" s="31"/>
      <c r="F175" s="204" t="s">
        <v>275</v>
      </c>
      <c r="G175" s="31"/>
      <c r="H175" s="31"/>
      <c r="I175" s="31"/>
      <c r="J175" s="31"/>
      <c r="K175" s="31"/>
      <c r="L175" s="35"/>
      <c r="M175" s="201"/>
      <c r="N175" s="202"/>
      <c r="O175" s="74"/>
      <c r="P175" s="74"/>
      <c r="Q175" s="74"/>
      <c r="R175" s="74"/>
      <c r="S175" s="74"/>
      <c r="T175" s="75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134</v>
      </c>
      <c r="AU175" s="14" t="s">
        <v>78</v>
      </c>
    </row>
    <row r="176" s="2" customFormat="1" ht="24.15" customHeight="1">
      <c r="A176" s="29"/>
      <c r="B176" s="30"/>
      <c r="C176" s="187" t="s">
        <v>276</v>
      </c>
      <c r="D176" s="187" t="s">
        <v>125</v>
      </c>
      <c r="E176" s="188" t="s">
        <v>277</v>
      </c>
      <c r="F176" s="189" t="s">
        <v>278</v>
      </c>
      <c r="G176" s="190" t="s">
        <v>138</v>
      </c>
      <c r="H176" s="191">
        <v>20</v>
      </c>
      <c r="I176" s="192">
        <v>185.34999999999999</v>
      </c>
      <c r="J176" s="192">
        <f>ROUND(I176*H176,2)</f>
        <v>3707</v>
      </c>
      <c r="K176" s="189" t="s">
        <v>129</v>
      </c>
      <c r="L176" s="35"/>
      <c r="M176" s="193" t="s">
        <v>17</v>
      </c>
      <c r="N176" s="194" t="s">
        <v>41</v>
      </c>
      <c r="O176" s="195">
        <v>0.42999999999999999</v>
      </c>
      <c r="P176" s="195">
        <f>O176*H176</f>
        <v>8.5999999999999996</v>
      </c>
      <c r="Q176" s="195">
        <v>0</v>
      </c>
      <c r="R176" s="195">
        <f>Q176*H176</f>
        <v>0</v>
      </c>
      <c r="S176" s="195">
        <v>0.27000000000000002</v>
      </c>
      <c r="T176" s="196">
        <f>S176*H176</f>
        <v>5.4000000000000004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97" t="s">
        <v>130</v>
      </c>
      <c r="AT176" s="197" t="s">
        <v>125</v>
      </c>
      <c r="AU176" s="197" t="s">
        <v>78</v>
      </c>
      <c r="AY176" s="14" t="s">
        <v>124</v>
      </c>
      <c r="BE176" s="198">
        <f>IF(N176="základní",J176,0)</f>
        <v>3707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4" t="s">
        <v>78</v>
      </c>
      <c r="BK176" s="198">
        <f>ROUND(I176*H176,2)</f>
        <v>3707</v>
      </c>
      <c r="BL176" s="14" t="s">
        <v>130</v>
      </c>
      <c r="BM176" s="197" t="s">
        <v>279</v>
      </c>
    </row>
    <row r="177" s="2" customFormat="1">
      <c r="A177" s="29"/>
      <c r="B177" s="30"/>
      <c r="C177" s="31"/>
      <c r="D177" s="199" t="s">
        <v>132</v>
      </c>
      <c r="E177" s="31"/>
      <c r="F177" s="200" t="s">
        <v>280</v>
      </c>
      <c r="G177" s="31"/>
      <c r="H177" s="31"/>
      <c r="I177" s="31"/>
      <c r="J177" s="31"/>
      <c r="K177" s="31"/>
      <c r="L177" s="35"/>
      <c r="M177" s="201"/>
      <c r="N177" s="202"/>
      <c r="O177" s="74"/>
      <c r="P177" s="74"/>
      <c r="Q177" s="74"/>
      <c r="R177" s="74"/>
      <c r="S177" s="74"/>
      <c r="T177" s="75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132</v>
      </c>
      <c r="AU177" s="14" t="s">
        <v>78</v>
      </c>
    </row>
    <row r="178" s="2" customFormat="1">
      <c r="A178" s="29"/>
      <c r="B178" s="30"/>
      <c r="C178" s="31"/>
      <c r="D178" s="203" t="s">
        <v>134</v>
      </c>
      <c r="E178" s="31"/>
      <c r="F178" s="204" t="s">
        <v>281</v>
      </c>
      <c r="G178" s="31"/>
      <c r="H178" s="31"/>
      <c r="I178" s="31"/>
      <c r="J178" s="31"/>
      <c r="K178" s="31"/>
      <c r="L178" s="35"/>
      <c r="M178" s="201"/>
      <c r="N178" s="202"/>
      <c r="O178" s="74"/>
      <c r="P178" s="74"/>
      <c r="Q178" s="74"/>
      <c r="R178" s="74"/>
      <c r="S178" s="74"/>
      <c r="T178" s="75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134</v>
      </c>
      <c r="AU178" s="14" t="s">
        <v>78</v>
      </c>
    </row>
    <row r="179" s="2" customFormat="1" ht="24.15" customHeight="1">
      <c r="A179" s="29"/>
      <c r="B179" s="30"/>
      <c r="C179" s="187" t="s">
        <v>282</v>
      </c>
      <c r="D179" s="187" t="s">
        <v>125</v>
      </c>
      <c r="E179" s="188" t="s">
        <v>283</v>
      </c>
      <c r="F179" s="189" t="s">
        <v>284</v>
      </c>
      <c r="G179" s="190" t="s">
        <v>128</v>
      </c>
      <c r="H179" s="191">
        <v>20</v>
      </c>
      <c r="I179" s="192">
        <v>360.79000000000002</v>
      </c>
      <c r="J179" s="192">
        <f>ROUND(I179*H179,2)</f>
        <v>7215.8000000000002</v>
      </c>
      <c r="K179" s="189" t="s">
        <v>129</v>
      </c>
      <c r="L179" s="35"/>
      <c r="M179" s="193" t="s">
        <v>17</v>
      </c>
      <c r="N179" s="194" t="s">
        <v>41</v>
      </c>
      <c r="O179" s="195">
        <v>0.83699999999999997</v>
      </c>
      <c r="P179" s="195">
        <f>O179*H179</f>
        <v>16.739999999999998</v>
      </c>
      <c r="Q179" s="195">
        <v>0</v>
      </c>
      <c r="R179" s="195">
        <f>Q179*H179</f>
        <v>0</v>
      </c>
      <c r="S179" s="195">
        <v>0.032000000000000001</v>
      </c>
      <c r="T179" s="196">
        <f>S179*H179</f>
        <v>0.64000000000000001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97" t="s">
        <v>130</v>
      </c>
      <c r="AT179" s="197" t="s">
        <v>125</v>
      </c>
      <c r="AU179" s="197" t="s">
        <v>78</v>
      </c>
      <c r="AY179" s="14" t="s">
        <v>124</v>
      </c>
      <c r="BE179" s="198">
        <f>IF(N179="základní",J179,0)</f>
        <v>7215.8000000000002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4" t="s">
        <v>78</v>
      </c>
      <c r="BK179" s="198">
        <f>ROUND(I179*H179,2)</f>
        <v>7215.8000000000002</v>
      </c>
      <c r="BL179" s="14" t="s">
        <v>130</v>
      </c>
      <c r="BM179" s="197" t="s">
        <v>285</v>
      </c>
    </row>
    <row r="180" s="2" customFormat="1">
      <c r="A180" s="29"/>
      <c r="B180" s="30"/>
      <c r="C180" s="31"/>
      <c r="D180" s="199" t="s">
        <v>132</v>
      </c>
      <c r="E180" s="31"/>
      <c r="F180" s="200" t="s">
        <v>286</v>
      </c>
      <c r="G180" s="31"/>
      <c r="H180" s="31"/>
      <c r="I180" s="31"/>
      <c r="J180" s="31"/>
      <c r="K180" s="31"/>
      <c r="L180" s="35"/>
      <c r="M180" s="201"/>
      <c r="N180" s="202"/>
      <c r="O180" s="74"/>
      <c r="P180" s="74"/>
      <c r="Q180" s="74"/>
      <c r="R180" s="74"/>
      <c r="S180" s="74"/>
      <c r="T180" s="75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132</v>
      </c>
      <c r="AU180" s="14" t="s">
        <v>78</v>
      </c>
    </row>
    <row r="181" s="2" customFormat="1">
      <c r="A181" s="29"/>
      <c r="B181" s="30"/>
      <c r="C181" s="31"/>
      <c r="D181" s="203" t="s">
        <v>134</v>
      </c>
      <c r="E181" s="31"/>
      <c r="F181" s="204" t="s">
        <v>287</v>
      </c>
      <c r="G181" s="31"/>
      <c r="H181" s="31"/>
      <c r="I181" s="31"/>
      <c r="J181" s="31"/>
      <c r="K181" s="31"/>
      <c r="L181" s="35"/>
      <c r="M181" s="201"/>
      <c r="N181" s="202"/>
      <c r="O181" s="74"/>
      <c r="P181" s="74"/>
      <c r="Q181" s="74"/>
      <c r="R181" s="74"/>
      <c r="S181" s="74"/>
      <c r="T181" s="75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134</v>
      </c>
      <c r="AU181" s="14" t="s">
        <v>78</v>
      </c>
    </row>
    <row r="182" s="2" customFormat="1" ht="24.15" customHeight="1">
      <c r="A182" s="29"/>
      <c r="B182" s="30"/>
      <c r="C182" s="187" t="s">
        <v>288</v>
      </c>
      <c r="D182" s="187" t="s">
        <v>125</v>
      </c>
      <c r="E182" s="188" t="s">
        <v>289</v>
      </c>
      <c r="F182" s="189" t="s">
        <v>290</v>
      </c>
      <c r="G182" s="190" t="s">
        <v>192</v>
      </c>
      <c r="H182" s="191">
        <v>170</v>
      </c>
      <c r="I182" s="192">
        <v>164.66</v>
      </c>
      <c r="J182" s="192">
        <f>ROUND(I182*H182,2)</f>
        <v>27992.200000000001</v>
      </c>
      <c r="K182" s="189" t="s">
        <v>129</v>
      </c>
      <c r="L182" s="35"/>
      <c r="M182" s="193" t="s">
        <v>17</v>
      </c>
      <c r="N182" s="194" t="s">
        <v>41</v>
      </c>
      <c r="O182" s="195">
        <v>0.38200000000000001</v>
      </c>
      <c r="P182" s="195">
        <f>O182*H182</f>
        <v>64.939999999999998</v>
      </c>
      <c r="Q182" s="195">
        <v>0</v>
      </c>
      <c r="R182" s="195">
        <f>Q182*H182</f>
        <v>0</v>
      </c>
      <c r="S182" s="195">
        <v>0.019</v>
      </c>
      <c r="T182" s="196">
        <f>S182*H182</f>
        <v>3.23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97" t="s">
        <v>130</v>
      </c>
      <c r="AT182" s="197" t="s">
        <v>125</v>
      </c>
      <c r="AU182" s="197" t="s">
        <v>78</v>
      </c>
      <c r="AY182" s="14" t="s">
        <v>124</v>
      </c>
      <c r="BE182" s="198">
        <f>IF(N182="základní",J182,0)</f>
        <v>27992.200000000001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4" t="s">
        <v>78</v>
      </c>
      <c r="BK182" s="198">
        <f>ROUND(I182*H182,2)</f>
        <v>27992.200000000001</v>
      </c>
      <c r="BL182" s="14" t="s">
        <v>130</v>
      </c>
      <c r="BM182" s="197" t="s">
        <v>291</v>
      </c>
    </row>
    <row r="183" s="2" customFormat="1">
      <c r="A183" s="29"/>
      <c r="B183" s="30"/>
      <c r="C183" s="31"/>
      <c r="D183" s="199" t="s">
        <v>132</v>
      </c>
      <c r="E183" s="31"/>
      <c r="F183" s="200" t="s">
        <v>292</v>
      </c>
      <c r="G183" s="31"/>
      <c r="H183" s="31"/>
      <c r="I183" s="31"/>
      <c r="J183" s="31"/>
      <c r="K183" s="31"/>
      <c r="L183" s="35"/>
      <c r="M183" s="201"/>
      <c r="N183" s="202"/>
      <c r="O183" s="74"/>
      <c r="P183" s="74"/>
      <c r="Q183" s="74"/>
      <c r="R183" s="74"/>
      <c r="S183" s="74"/>
      <c r="T183" s="75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132</v>
      </c>
      <c r="AU183" s="14" t="s">
        <v>78</v>
      </c>
    </row>
    <row r="184" s="2" customFormat="1">
      <c r="A184" s="29"/>
      <c r="B184" s="30"/>
      <c r="C184" s="31"/>
      <c r="D184" s="203" t="s">
        <v>134</v>
      </c>
      <c r="E184" s="31"/>
      <c r="F184" s="204" t="s">
        <v>293</v>
      </c>
      <c r="G184" s="31"/>
      <c r="H184" s="31"/>
      <c r="I184" s="31"/>
      <c r="J184" s="31"/>
      <c r="K184" s="31"/>
      <c r="L184" s="35"/>
      <c r="M184" s="201"/>
      <c r="N184" s="202"/>
      <c r="O184" s="74"/>
      <c r="P184" s="74"/>
      <c r="Q184" s="74"/>
      <c r="R184" s="74"/>
      <c r="S184" s="74"/>
      <c r="T184" s="75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134</v>
      </c>
      <c r="AU184" s="14" t="s">
        <v>78</v>
      </c>
    </row>
    <row r="185" s="12" customFormat="1" ht="25.92" customHeight="1">
      <c r="A185" s="12"/>
      <c r="B185" s="174"/>
      <c r="C185" s="175"/>
      <c r="D185" s="176" t="s">
        <v>69</v>
      </c>
      <c r="E185" s="177" t="s">
        <v>294</v>
      </c>
      <c r="F185" s="177" t="s">
        <v>295</v>
      </c>
      <c r="G185" s="175"/>
      <c r="H185" s="175"/>
      <c r="I185" s="175"/>
      <c r="J185" s="178">
        <f>BK185</f>
        <v>532780.69999999995</v>
      </c>
      <c r="K185" s="175"/>
      <c r="L185" s="179"/>
      <c r="M185" s="180"/>
      <c r="N185" s="181"/>
      <c r="O185" s="181"/>
      <c r="P185" s="182">
        <f>SUM(P186:P202)</f>
        <v>451.85500000000002</v>
      </c>
      <c r="Q185" s="181"/>
      <c r="R185" s="182">
        <f>SUM(R186:R202)</f>
        <v>0.27499999999999997</v>
      </c>
      <c r="S185" s="181"/>
      <c r="T185" s="183">
        <f>SUM(T186:T202)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84" t="s">
        <v>78</v>
      </c>
      <c r="AT185" s="185" t="s">
        <v>69</v>
      </c>
      <c r="AU185" s="185" t="s">
        <v>70</v>
      </c>
      <c r="AY185" s="184" t="s">
        <v>124</v>
      </c>
      <c r="BK185" s="186">
        <f>SUM(BK186:BK202)</f>
        <v>532780.69999999995</v>
      </c>
    </row>
    <row r="186" s="2" customFormat="1" ht="24.15" customHeight="1">
      <c r="A186" s="29"/>
      <c r="B186" s="30"/>
      <c r="C186" s="187" t="s">
        <v>296</v>
      </c>
      <c r="D186" s="187" t="s">
        <v>125</v>
      </c>
      <c r="E186" s="188" t="s">
        <v>297</v>
      </c>
      <c r="F186" s="189" t="s">
        <v>298</v>
      </c>
      <c r="G186" s="190" t="s">
        <v>299</v>
      </c>
      <c r="H186" s="191">
        <v>50</v>
      </c>
      <c r="I186" s="192">
        <v>3698.4000000000001</v>
      </c>
      <c r="J186" s="192">
        <f>ROUND(I186*H186,2)</f>
        <v>184920</v>
      </c>
      <c r="K186" s="189" t="s">
        <v>129</v>
      </c>
      <c r="L186" s="35"/>
      <c r="M186" s="193" t="s">
        <v>17</v>
      </c>
      <c r="N186" s="194" t="s">
        <v>41</v>
      </c>
      <c r="O186" s="195">
        <v>4.2000000000000002</v>
      </c>
      <c r="P186" s="195">
        <f>O186*H186</f>
        <v>210</v>
      </c>
      <c r="Q186" s="195">
        <v>0.0054999999999999997</v>
      </c>
      <c r="R186" s="195">
        <f>Q186*H186</f>
        <v>0.27499999999999997</v>
      </c>
      <c r="S186" s="195">
        <v>0</v>
      </c>
      <c r="T186" s="196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97" t="s">
        <v>130</v>
      </c>
      <c r="AT186" s="197" t="s">
        <v>125</v>
      </c>
      <c r="AU186" s="197" t="s">
        <v>78</v>
      </c>
      <c r="AY186" s="14" t="s">
        <v>124</v>
      </c>
      <c r="BE186" s="198">
        <f>IF(N186="základní",J186,0)</f>
        <v>184920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4" t="s">
        <v>78</v>
      </c>
      <c r="BK186" s="198">
        <f>ROUND(I186*H186,2)</f>
        <v>184920</v>
      </c>
      <c r="BL186" s="14" t="s">
        <v>130</v>
      </c>
      <c r="BM186" s="197" t="s">
        <v>300</v>
      </c>
    </row>
    <row r="187" s="2" customFormat="1">
      <c r="A187" s="29"/>
      <c r="B187" s="30"/>
      <c r="C187" s="31"/>
      <c r="D187" s="199" t="s">
        <v>132</v>
      </c>
      <c r="E187" s="31"/>
      <c r="F187" s="200" t="s">
        <v>301</v>
      </c>
      <c r="G187" s="31"/>
      <c r="H187" s="31"/>
      <c r="I187" s="31"/>
      <c r="J187" s="31"/>
      <c r="K187" s="31"/>
      <c r="L187" s="35"/>
      <c r="M187" s="201"/>
      <c r="N187" s="202"/>
      <c r="O187" s="74"/>
      <c r="P187" s="74"/>
      <c r="Q187" s="74"/>
      <c r="R187" s="74"/>
      <c r="S187" s="74"/>
      <c r="T187" s="75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132</v>
      </c>
      <c r="AU187" s="14" t="s">
        <v>78</v>
      </c>
    </row>
    <row r="188" s="2" customFormat="1">
      <c r="A188" s="29"/>
      <c r="B188" s="30"/>
      <c r="C188" s="31"/>
      <c r="D188" s="203" t="s">
        <v>134</v>
      </c>
      <c r="E188" s="31"/>
      <c r="F188" s="204" t="s">
        <v>302</v>
      </c>
      <c r="G188" s="31"/>
      <c r="H188" s="31"/>
      <c r="I188" s="31"/>
      <c r="J188" s="31"/>
      <c r="K188" s="31"/>
      <c r="L188" s="35"/>
      <c r="M188" s="201"/>
      <c r="N188" s="202"/>
      <c r="O188" s="74"/>
      <c r="P188" s="74"/>
      <c r="Q188" s="74"/>
      <c r="R188" s="74"/>
      <c r="S188" s="74"/>
      <c r="T188" s="75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134</v>
      </c>
      <c r="AU188" s="14" t="s">
        <v>78</v>
      </c>
    </row>
    <row r="189" s="2" customFormat="1" ht="24.15" customHeight="1">
      <c r="A189" s="29"/>
      <c r="B189" s="30"/>
      <c r="C189" s="187" t="s">
        <v>303</v>
      </c>
      <c r="D189" s="187" t="s">
        <v>125</v>
      </c>
      <c r="E189" s="188" t="s">
        <v>304</v>
      </c>
      <c r="F189" s="189" t="s">
        <v>305</v>
      </c>
      <c r="G189" s="190" t="s">
        <v>299</v>
      </c>
      <c r="H189" s="191">
        <v>95</v>
      </c>
      <c r="I189" s="192">
        <v>998.39999999999998</v>
      </c>
      <c r="J189" s="192">
        <f>ROUND(I189*H189,2)</f>
        <v>94848</v>
      </c>
      <c r="K189" s="189" t="s">
        <v>129</v>
      </c>
      <c r="L189" s="35"/>
      <c r="M189" s="193" t="s">
        <v>17</v>
      </c>
      <c r="N189" s="194" t="s">
        <v>41</v>
      </c>
      <c r="O189" s="195">
        <v>2.4199999999999999</v>
      </c>
      <c r="P189" s="195">
        <f>O189*H189</f>
        <v>229.90000000000001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97" t="s">
        <v>130</v>
      </c>
      <c r="AT189" s="197" t="s">
        <v>125</v>
      </c>
      <c r="AU189" s="197" t="s">
        <v>78</v>
      </c>
      <c r="AY189" s="14" t="s">
        <v>124</v>
      </c>
      <c r="BE189" s="198">
        <f>IF(N189="základní",J189,0)</f>
        <v>94848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4" t="s">
        <v>78</v>
      </c>
      <c r="BK189" s="198">
        <f>ROUND(I189*H189,2)</f>
        <v>94848</v>
      </c>
      <c r="BL189" s="14" t="s">
        <v>130</v>
      </c>
      <c r="BM189" s="197" t="s">
        <v>306</v>
      </c>
    </row>
    <row r="190" s="2" customFormat="1">
      <c r="A190" s="29"/>
      <c r="B190" s="30"/>
      <c r="C190" s="31"/>
      <c r="D190" s="199" t="s">
        <v>132</v>
      </c>
      <c r="E190" s="31"/>
      <c r="F190" s="200" t="s">
        <v>307</v>
      </c>
      <c r="G190" s="31"/>
      <c r="H190" s="31"/>
      <c r="I190" s="31"/>
      <c r="J190" s="31"/>
      <c r="K190" s="31"/>
      <c r="L190" s="35"/>
      <c r="M190" s="201"/>
      <c r="N190" s="202"/>
      <c r="O190" s="74"/>
      <c r="P190" s="74"/>
      <c r="Q190" s="74"/>
      <c r="R190" s="74"/>
      <c r="S190" s="74"/>
      <c r="T190" s="75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132</v>
      </c>
      <c r="AU190" s="14" t="s">
        <v>78</v>
      </c>
    </row>
    <row r="191" s="2" customFormat="1">
      <c r="A191" s="29"/>
      <c r="B191" s="30"/>
      <c r="C191" s="31"/>
      <c r="D191" s="203" t="s">
        <v>134</v>
      </c>
      <c r="E191" s="31"/>
      <c r="F191" s="204" t="s">
        <v>308</v>
      </c>
      <c r="G191" s="31"/>
      <c r="H191" s="31"/>
      <c r="I191" s="31"/>
      <c r="J191" s="31"/>
      <c r="K191" s="31"/>
      <c r="L191" s="35"/>
      <c r="M191" s="201"/>
      <c r="N191" s="202"/>
      <c r="O191" s="74"/>
      <c r="P191" s="74"/>
      <c r="Q191" s="74"/>
      <c r="R191" s="74"/>
      <c r="S191" s="74"/>
      <c r="T191" s="75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134</v>
      </c>
      <c r="AU191" s="14" t="s">
        <v>78</v>
      </c>
    </row>
    <row r="192" s="2" customFormat="1" ht="24.15" customHeight="1">
      <c r="A192" s="29"/>
      <c r="B192" s="30"/>
      <c r="C192" s="187" t="s">
        <v>309</v>
      </c>
      <c r="D192" s="187" t="s">
        <v>125</v>
      </c>
      <c r="E192" s="188" t="s">
        <v>310</v>
      </c>
      <c r="F192" s="189" t="s">
        <v>311</v>
      </c>
      <c r="G192" s="190" t="s">
        <v>299</v>
      </c>
      <c r="H192" s="191">
        <v>80</v>
      </c>
      <c r="I192" s="192">
        <v>13.300000000000001</v>
      </c>
      <c r="J192" s="192">
        <f>ROUND(I192*H192,2)</f>
        <v>1064</v>
      </c>
      <c r="K192" s="189" t="s">
        <v>129</v>
      </c>
      <c r="L192" s="35"/>
      <c r="M192" s="193" t="s">
        <v>17</v>
      </c>
      <c r="N192" s="194" t="s">
        <v>41</v>
      </c>
      <c r="O192" s="195">
        <v>0.0060000000000000001</v>
      </c>
      <c r="P192" s="195">
        <f>O192*H192</f>
        <v>0.47999999999999998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97" t="s">
        <v>130</v>
      </c>
      <c r="AT192" s="197" t="s">
        <v>125</v>
      </c>
      <c r="AU192" s="197" t="s">
        <v>78</v>
      </c>
      <c r="AY192" s="14" t="s">
        <v>124</v>
      </c>
      <c r="BE192" s="198">
        <f>IF(N192="základní",J192,0)</f>
        <v>1064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4" t="s">
        <v>78</v>
      </c>
      <c r="BK192" s="198">
        <f>ROUND(I192*H192,2)</f>
        <v>1064</v>
      </c>
      <c r="BL192" s="14" t="s">
        <v>130</v>
      </c>
      <c r="BM192" s="197" t="s">
        <v>312</v>
      </c>
    </row>
    <row r="193" s="2" customFormat="1">
      <c r="A193" s="29"/>
      <c r="B193" s="30"/>
      <c r="C193" s="31"/>
      <c r="D193" s="199" t="s">
        <v>132</v>
      </c>
      <c r="E193" s="31"/>
      <c r="F193" s="200" t="s">
        <v>313</v>
      </c>
      <c r="G193" s="31"/>
      <c r="H193" s="31"/>
      <c r="I193" s="31"/>
      <c r="J193" s="31"/>
      <c r="K193" s="31"/>
      <c r="L193" s="35"/>
      <c r="M193" s="201"/>
      <c r="N193" s="202"/>
      <c r="O193" s="74"/>
      <c r="P193" s="74"/>
      <c r="Q193" s="74"/>
      <c r="R193" s="74"/>
      <c r="S193" s="74"/>
      <c r="T193" s="75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132</v>
      </c>
      <c r="AU193" s="14" t="s">
        <v>78</v>
      </c>
    </row>
    <row r="194" s="2" customFormat="1">
      <c r="A194" s="29"/>
      <c r="B194" s="30"/>
      <c r="C194" s="31"/>
      <c r="D194" s="203" t="s">
        <v>134</v>
      </c>
      <c r="E194" s="31"/>
      <c r="F194" s="204" t="s">
        <v>314</v>
      </c>
      <c r="G194" s="31"/>
      <c r="H194" s="31"/>
      <c r="I194" s="31"/>
      <c r="J194" s="31"/>
      <c r="K194" s="31"/>
      <c r="L194" s="35"/>
      <c r="M194" s="201"/>
      <c r="N194" s="202"/>
      <c r="O194" s="74"/>
      <c r="P194" s="74"/>
      <c r="Q194" s="74"/>
      <c r="R194" s="74"/>
      <c r="S194" s="74"/>
      <c r="T194" s="75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134</v>
      </c>
      <c r="AU194" s="14" t="s">
        <v>78</v>
      </c>
    </row>
    <row r="195" s="2" customFormat="1" ht="33" customHeight="1">
      <c r="A195" s="29"/>
      <c r="B195" s="30"/>
      <c r="C195" s="187" t="s">
        <v>315</v>
      </c>
      <c r="D195" s="187" t="s">
        <v>125</v>
      </c>
      <c r="E195" s="188" t="s">
        <v>316</v>
      </c>
      <c r="F195" s="189" t="s">
        <v>317</v>
      </c>
      <c r="G195" s="190" t="s">
        <v>299</v>
      </c>
      <c r="H195" s="191">
        <v>45</v>
      </c>
      <c r="I195" s="192">
        <v>435.50999999999999</v>
      </c>
      <c r="J195" s="192">
        <f>ROUND(I195*H195,2)</f>
        <v>19597.950000000001</v>
      </c>
      <c r="K195" s="189" t="s">
        <v>129</v>
      </c>
      <c r="L195" s="35"/>
      <c r="M195" s="193" t="s">
        <v>17</v>
      </c>
      <c r="N195" s="194" t="s">
        <v>41</v>
      </c>
      <c r="O195" s="195">
        <v>0.255</v>
      </c>
      <c r="P195" s="195">
        <f>O195*H195</f>
        <v>11.475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97" t="s">
        <v>130</v>
      </c>
      <c r="AT195" s="197" t="s">
        <v>125</v>
      </c>
      <c r="AU195" s="197" t="s">
        <v>78</v>
      </c>
      <c r="AY195" s="14" t="s">
        <v>124</v>
      </c>
      <c r="BE195" s="198">
        <f>IF(N195="základní",J195,0)</f>
        <v>19597.950000000001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4" t="s">
        <v>78</v>
      </c>
      <c r="BK195" s="198">
        <f>ROUND(I195*H195,2)</f>
        <v>19597.950000000001</v>
      </c>
      <c r="BL195" s="14" t="s">
        <v>130</v>
      </c>
      <c r="BM195" s="197" t="s">
        <v>318</v>
      </c>
    </row>
    <row r="196" s="2" customFormat="1">
      <c r="A196" s="29"/>
      <c r="B196" s="30"/>
      <c r="C196" s="31"/>
      <c r="D196" s="199" t="s">
        <v>132</v>
      </c>
      <c r="E196" s="31"/>
      <c r="F196" s="200" t="s">
        <v>319</v>
      </c>
      <c r="G196" s="31"/>
      <c r="H196" s="31"/>
      <c r="I196" s="31"/>
      <c r="J196" s="31"/>
      <c r="K196" s="31"/>
      <c r="L196" s="35"/>
      <c r="M196" s="201"/>
      <c r="N196" s="202"/>
      <c r="O196" s="74"/>
      <c r="P196" s="74"/>
      <c r="Q196" s="74"/>
      <c r="R196" s="74"/>
      <c r="S196" s="74"/>
      <c r="T196" s="75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132</v>
      </c>
      <c r="AU196" s="14" t="s">
        <v>78</v>
      </c>
    </row>
    <row r="197" s="2" customFormat="1">
      <c r="A197" s="29"/>
      <c r="B197" s="30"/>
      <c r="C197" s="31"/>
      <c r="D197" s="203" t="s">
        <v>134</v>
      </c>
      <c r="E197" s="31"/>
      <c r="F197" s="204" t="s">
        <v>320</v>
      </c>
      <c r="G197" s="31"/>
      <c r="H197" s="31"/>
      <c r="I197" s="31"/>
      <c r="J197" s="31"/>
      <c r="K197" s="31"/>
      <c r="L197" s="35"/>
      <c r="M197" s="201"/>
      <c r="N197" s="202"/>
      <c r="O197" s="74"/>
      <c r="P197" s="74"/>
      <c r="Q197" s="74"/>
      <c r="R197" s="74"/>
      <c r="S197" s="74"/>
      <c r="T197" s="75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134</v>
      </c>
      <c r="AU197" s="14" t="s">
        <v>78</v>
      </c>
    </row>
    <row r="198" s="2" customFormat="1" ht="37.8" customHeight="1">
      <c r="A198" s="29"/>
      <c r="B198" s="30"/>
      <c r="C198" s="187" t="s">
        <v>321</v>
      </c>
      <c r="D198" s="187" t="s">
        <v>125</v>
      </c>
      <c r="E198" s="188" t="s">
        <v>322</v>
      </c>
      <c r="F198" s="189" t="s">
        <v>323</v>
      </c>
      <c r="G198" s="190" t="s">
        <v>299</v>
      </c>
      <c r="H198" s="191">
        <v>41.259</v>
      </c>
      <c r="I198" s="192">
        <v>4250</v>
      </c>
      <c r="J198" s="192">
        <f>ROUND(I198*H198,2)</f>
        <v>175350.75</v>
      </c>
      <c r="K198" s="189" t="s">
        <v>129</v>
      </c>
      <c r="L198" s="35"/>
      <c r="M198" s="193" t="s">
        <v>17</v>
      </c>
      <c r="N198" s="194" t="s">
        <v>41</v>
      </c>
      <c r="O198" s="195">
        <v>0</v>
      </c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97" t="s">
        <v>130</v>
      </c>
      <c r="AT198" s="197" t="s">
        <v>125</v>
      </c>
      <c r="AU198" s="197" t="s">
        <v>78</v>
      </c>
      <c r="AY198" s="14" t="s">
        <v>124</v>
      </c>
      <c r="BE198" s="198">
        <f>IF(N198="základní",J198,0)</f>
        <v>175350.75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4" t="s">
        <v>78</v>
      </c>
      <c r="BK198" s="198">
        <f>ROUND(I198*H198,2)</f>
        <v>175350.75</v>
      </c>
      <c r="BL198" s="14" t="s">
        <v>130</v>
      </c>
      <c r="BM198" s="197" t="s">
        <v>324</v>
      </c>
    </row>
    <row r="199" s="2" customFormat="1">
      <c r="A199" s="29"/>
      <c r="B199" s="30"/>
      <c r="C199" s="31"/>
      <c r="D199" s="199" t="s">
        <v>132</v>
      </c>
      <c r="E199" s="31"/>
      <c r="F199" s="200" t="s">
        <v>325</v>
      </c>
      <c r="G199" s="31"/>
      <c r="H199" s="31"/>
      <c r="I199" s="31"/>
      <c r="J199" s="31"/>
      <c r="K199" s="31"/>
      <c r="L199" s="35"/>
      <c r="M199" s="201"/>
      <c r="N199" s="202"/>
      <c r="O199" s="74"/>
      <c r="P199" s="74"/>
      <c r="Q199" s="74"/>
      <c r="R199" s="74"/>
      <c r="S199" s="74"/>
      <c r="T199" s="75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132</v>
      </c>
      <c r="AU199" s="14" t="s">
        <v>78</v>
      </c>
    </row>
    <row r="200" s="2" customFormat="1">
      <c r="A200" s="29"/>
      <c r="B200" s="30"/>
      <c r="C200" s="31"/>
      <c r="D200" s="203" t="s">
        <v>134</v>
      </c>
      <c r="E200" s="31"/>
      <c r="F200" s="204" t="s">
        <v>326</v>
      </c>
      <c r="G200" s="31"/>
      <c r="H200" s="31"/>
      <c r="I200" s="31"/>
      <c r="J200" s="31"/>
      <c r="K200" s="31"/>
      <c r="L200" s="35"/>
      <c r="M200" s="201"/>
      <c r="N200" s="202"/>
      <c r="O200" s="74"/>
      <c r="P200" s="74"/>
      <c r="Q200" s="74"/>
      <c r="R200" s="74"/>
      <c r="S200" s="74"/>
      <c r="T200" s="75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134</v>
      </c>
      <c r="AU200" s="14" t="s">
        <v>78</v>
      </c>
    </row>
    <row r="201" s="2" customFormat="1" ht="44.25" customHeight="1">
      <c r="A201" s="29"/>
      <c r="B201" s="30"/>
      <c r="C201" s="187" t="s">
        <v>327</v>
      </c>
      <c r="D201" s="187" t="s">
        <v>125</v>
      </c>
      <c r="E201" s="188" t="s">
        <v>328</v>
      </c>
      <c r="F201" s="189" t="s">
        <v>329</v>
      </c>
      <c r="G201" s="190" t="s">
        <v>299</v>
      </c>
      <c r="H201" s="191">
        <v>50</v>
      </c>
      <c r="I201" s="192">
        <v>1140</v>
      </c>
      <c r="J201" s="192">
        <f>ROUND(I201*H201,2)</f>
        <v>57000</v>
      </c>
      <c r="K201" s="189" t="s">
        <v>17</v>
      </c>
      <c r="L201" s="35"/>
      <c r="M201" s="193" t="s">
        <v>17</v>
      </c>
      <c r="N201" s="194" t="s">
        <v>41</v>
      </c>
      <c r="O201" s="195">
        <v>0</v>
      </c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97" t="s">
        <v>130</v>
      </c>
      <c r="AT201" s="197" t="s">
        <v>125</v>
      </c>
      <c r="AU201" s="197" t="s">
        <v>78</v>
      </c>
      <c r="AY201" s="14" t="s">
        <v>124</v>
      </c>
      <c r="BE201" s="198">
        <f>IF(N201="základní",J201,0)</f>
        <v>57000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4" t="s">
        <v>78</v>
      </c>
      <c r="BK201" s="198">
        <f>ROUND(I201*H201,2)</f>
        <v>57000</v>
      </c>
      <c r="BL201" s="14" t="s">
        <v>130</v>
      </c>
      <c r="BM201" s="197" t="s">
        <v>330</v>
      </c>
    </row>
    <row r="202" s="2" customFormat="1">
      <c r="A202" s="29"/>
      <c r="B202" s="30"/>
      <c r="C202" s="31"/>
      <c r="D202" s="199" t="s">
        <v>132</v>
      </c>
      <c r="E202" s="31"/>
      <c r="F202" s="200" t="s">
        <v>329</v>
      </c>
      <c r="G202" s="31"/>
      <c r="H202" s="31"/>
      <c r="I202" s="31"/>
      <c r="J202" s="31"/>
      <c r="K202" s="31"/>
      <c r="L202" s="35"/>
      <c r="M202" s="201"/>
      <c r="N202" s="202"/>
      <c r="O202" s="74"/>
      <c r="P202" s="74"/>
      <c r="Q202" s="74"/>
      <c r="R202" s="74"/>
      <c r="S202" s="74"/>
      <c r="T202" s="75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132</v>
      </c>
      <c r="AU202" s="14" t="s">
        <v>78</v>
      </c>
    </row>
    <row r="203" s="12" customFormat="1" ht="25.92" customHeight="1">
      <c r="A203" s="12"/>
      <c r="B203" s="174"/>
      <c r="C203" s="175"/>
      <c r="D203" s="176" t="s">
        <v>69</v>
      </c>
      <c r="E203" s="177" t="s">
        <v>331</v>
      </c>
      <c r="F203" s="177" t="s">
        <v>332</v>
      </c>
      <c r="G203" s="175"/>
      <c r="H203" s="175"/>
      <c r="I203" s="175"/>
      <c r="J203" s="178">
        <f>BK203</f>
        <v>405620</v>
      </c>
      <c r="K203" s="175"/>
      <c r="L203" s="179"/>
      <c r="M203" s="180"/>
      <c r="N203" s="181"/>
      <c r="O203" s="181"/>
      <c r="P203" s="182">
        <f>SUM(P204:P206)</f>
        <v>856</v>
      </c>
      <c r="Q203" s="181"/>
      <c r="R203" s="182">
        <f>SUM(R204:R206)</f>
        <v>0</v>
      </c>
      <c r="S203" s="181"/>
      <c r="T203" s="183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84" t="s">
        <v>78</v>
      </c>
      <c r="AT203" s="185" t="s">
        <v>69</v>
      </c>
      <c r="AU203" s="185" t="s">
        <v>70</v>
      </c>
      <c r="AY203" s="184" t="s">
        <v>124</v>
      </c>
      <c r="BK203" s="186">
        <f>SUM(BK204:BK206)</f>
        <v>405620</v>
      </c>
    </row>
    <row r="204" s="2" customFormat="1" ht="16.5" customHeight="1">
      <c r="A204" s="29"/>
      <c r="B204" s="30"/>
      <c r="C204" s="187" t="s">
        <v>333</v>
      </c>
      <c r="D204" s="187" t="s">
        <v>125</v>
      </c>
      <c r="E204" s="188" t="s">
        <v>334</v>
      </c>
      <c r="F204" s="189" t="s">
        <v>335</v>
      </c>
      <c r="G204" s="190" t="s">
        <v>299</v>
      </c>
      <c r="H204" s="191">
        <v>1000</v>
      </c>
      <c r="I204" s="192">
        <v>405.62</v>
      </c>
      <c r="J204" s="192">
        <f>ROUND(I204*H204,2)</f>
        <v>405620</v>
      </c>
      <c r="K204" s="189" t="s">
        <v>129</v>
      </c>
      <c r="L204" s="35"/>
      <c r="M204" s="193" t="s">
        <v>17</v>
      </c>
      <c r="N204" s="194" t="s">
        <v>41</v>
      </c>
      <c r="O204" s="195">
        <v>0.85599999999999998</v>
      </c>
      <c r="P204" s="195">
        <f>O204*H204</f>
        <v>856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97" t="s">
        <v>130</v>
      </c>
      <c r="AT204" s="197" t="s">
        <v>125</v>
      </c>
      <c r="AU204" s="197" t="s">
        <v>78</v>
      </c>
      <c r="AY204" s="14" t="s">
        <v>124</v>
      </c>
      <c r="BE204" s="198">
        <f>IF(N204="základní",J204,0)</f>
        <v>405620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4" t="s">
        <v>78</v>
      </c>
      <c r="BK204" s="198">
        <f>ROUND(I204*H204,2)</f>
        <v>405620</v>
      </c>
      <c r="BL204" s="14" t="s">
        <v>130</v>
      </c>
      <c r="BM204" s="197" t="s">
        <v>336</v>
      </c>
    </row>
    <row r="205" s="2" customFormat="1">
      <c r="A205" s="29"/>
      <c r="B205" s="30"/>
      <c r="C205" s="31"/>
      <c r="D205" s="199" t="s">
        <v>132</v>
      </c>
      <c r="E205" s="31"/>
      <c r="F205" s="200" t="s">
        <v>337</v>
      </c>
      <c r="G205" s="31"/>
      <c r="H205" s="31"/>
      <c r="I205" s="31"/>
      <c r="J205" s="31"/>
      <c r="K205" s="31"/>
      <c r="L205" s="35"/>
      <c r="M205" s="201"/>
      <c r="N205" s="202"/>
      <c r="O205" s="74"/>
      <c r="P205" s="74"/>
      <c r="Q205" s="74"/>
      <c r="R205" s="74"/>
      <c r="S205" s="74"/>
      <c r="T205" s="75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132</v>
      </c>
      <c r="AU205" s="14" t="s">
        <v>78</v>
      </c>
    </row>
    <row r="206" s="2" customFormat="1">
      <c r="A206" s="29"/>
      <c r="B206" s="30"/>
      <c r="C206" s="31"/>
      <c r="D206" s="203" t="s">
        <v>134</v>
      </c>
      <c r="E206" s="31"/>
      <c r="F206" s="204" t="s">
        <v>338</v>
      </c>
      <c r="G206" s="31"/>
      <c r="H206" s="31"/>
      <c r="I206" s="31"/>
      <c r="J206" s="31"/>
      <c r="K206" s="31"/>
      <c r="L206" s="35"/>
      <c r="M206" s="201"/>
      <c r="N206" s="202"/>
      <c r="O206" s="74"/>
      <c r="P206" s="74"/>
      <c r="Q206" s="74"/>
      <c r="R206" s="74"/>
      <c r="S206" s="74"/>
      <c r="T206" s="75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134</v>
      </c>
      <c r="AU206" s="14" t="s">
        <v>78</v>
      </c>
    </row>
    <row r="207" s="12" customFormat="1" ht="25.92" customHeight="1">
      <c r="A207" s="12"/>
      <c r="B207" s="174"/>
      <c r="C207" s="175"/>
      <c r="D207" s="176" t="s">
        <v>69</v>
      </c>
      <c r="E207" s="177" t="s">
        <v>339</v>
      </c>
      <c r="F207" s="177" t="s">
        <v>340</v>
      </c>
      <c r="G207" s="175"/>
      <c r="H207" s="175"/>
      <c r="I207" s="175"/>
      <c r="J207" s="178">
        <f>BK207</f>
        <v>398702.5</v>
      </c>
      <c r="K207" s="175"/>
      <c r="L207" s="179"/>
      <c r="M207" s="180"/>
      <c r="N207" s="181"/>
      <c r="O207" s="181"/>
      <c r="P207" s="182">
        <f>SUM(P208:P231)</f>
        <v>491.12</v>
      </c>
      <c r="Q207" s="181"/>
      <c r="R207" s="182">
        <f>SUM(R208:R231)</f>
        <v>0.53063499999999997</v>
      </c>
      <c r="S207" s="181"/>
      <c r="T207" s="183">
        <f>SUM(T208:T231)</f>
        <v>4.2480000000000002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84" t="s">
        <v>80</v>
      </c>
      <c r="AT207" s="185" t="s">
        <v>69</v>
      </c>
      <c r="AU207" s="185" t="s">
        <v>70</v>
      </c>
      <c r="AY207" s="184" t="s">
        <v>124</v>
      </c>
      <c r="BK207" s="186">
        <f>SUM(BK208:BK231)</f>
        <v>398702.5</v>
      </c>
    </row>
    <row r="208" s="2" customFormat="1" ht="16.5" customHeight="1">
      <c r="A208" s="29"/>
      <c r="B208" s="30"/>
      <c r="C208" s="187" t="s">
        <v>341</v>
      </c>
      <c r="D208" s="187" t="s">
        <v>125</v>
      </c>
      <c r="E208" s="188" t="s">
        <v>342</v>
      </c>
      <c r="F208" s="189" t="s">
        <v>343</v>
      </c>
      <c r="G208" s="190" t="s">
        <v>192</v>
      </c>
      <c r="H208" s="191">
        <v>100</v>
      </c>
      <c r="I208" s="192">
        <v>192.34</v>
      </c>
      <c r="J208" s="192">
        <f>ROUND(I208*H208,2)</f>
        <v>19234</v>
      </c>
      <c r="K208" s="189" t="s">
        <v>129</v>
      </c>
      <c r="L208" s="35"/>
      <c r="M208" s="193" t="s">
        <v>17</v>
      </c>
      <c r="N208" s="194" t="s">
        <v>41</v>
      </c>
      <c r="O208" s="195">
        <v>0.41299999999999998</v>
      </c>
      <c r="P208" s="195">
        <f>O208*H208</f>
        <v>41.299999999999997</v>
      </c>
      <c r="Q208" s="195">
        <v>0</v>
      </c>
      <c r="R208" s="195">
        <f>Q208*H208</f>
        <v>0</v>
      </c>
      <c r="S208" s="195">
        <v>0.014919999999999999</v>
      </c>
      <c r="T208" s="196">
        <f>S208*H208</f>
        <v>1.492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97" t="s">
        <v>218</v>
      </c>
      <c r="AT208" s="197" t="s">
        <v>125</v>
      </c>
      <c r="AU208" s="197" t="s">
        <v>78</v>
      </c>
      <c r="AY208" s="14" t="s">
        <v>124</v>
      </c>
      <c r="BE208" s="198">
        <f>IF(N208="základní",J208,0)</f>
        <v>19234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4" t="s">
        <v>78</v>
      </c>
      <c r="BK208" s="198">
        <f>ROUND(I208*H208,2)</f>
        <v>19234</v>
      </c>
      <c r="BL208" s="14" t="s">
        <v>218</v>
      </c>
      <c r="BM208" s="197" t="s">
        <v>344</v>
      </c>
    </row>
    <row r="209" s="2" customFormat="1">
      <c r="A209" s="29"/>
      <c r="B209" s="30"/>
      <c r="C209" s="31"/>
      <c r="D209" s="199" t="s">
        <v>132</v>
      </c>
      <c r="E209" s="31"/>
      <c r="F209" s="200" t="s">
        <v>345</v>
      </c>
      <c r="G209" s="31"/>
      <c r="H209" s="31"/>
      <c r="I209" s="31"/>
      <c r="J209" s="31"/>
      <c r="K209" s="31"/>
      <c r="L209" s="35"/>
      <c r="M209" s="201"/>
      <c r="N209" s="202"/>
      <c r="O209" s="74"/>
      <c r="P209" s="74"/>
      <c r="Q209" s="74"/>
      <c r="R209" s="74"/>
      <c r="S209" s="74"/>
      <c r="T209" s="75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T209" s="14" t="s">
        <v>132</v>
      </c>
      <c r="AU209" s="14" t="s">
        <v>78</v>
      </c>
    </row>
    <row r="210" s="2" customFormat="1">
      <c r="A210" s="29"/>
      <c r="B210" s="30"/>
      <c r="C210" s="31"/>
      <c r="D210" s="203" t="s">
        <v>134</v>
      </c>
      <c r="E210" s="31"/>
      <c r="F210" s="204" t="s">
        <v>346</v>
      </c>
      <c r="G210" s="31"/>
      <c r="H210" s="31"/>
      <c r="I210" s="31"/>
      <c r="J210" s="31"/>
      <c r="K210" s="31"/>
      <c r="L210" s="35"/>
      <c r="M210" s="201"/>
      <c r="N210" s="202"/>
      <c r="O210" s="74"/>
      <c r="P210" s="74"/>
      <c r="Q210" s="74"/>
      <c r="R210" s="74"/>
      <c r="S210" s="74"/>
      <c r="T210" s="75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134</v>
      </c>
      <c r="AU210" s="14" t="s">
        <v>78</v>
      </c>
    </row>
    <row r="211" s="2" customFormat="1" ht="16.5" customHeight="1">
      <c r="A211" s="29"/>
      <c r="B211" s="30"/>
      <c r="C211" s="187" t="s">
        <v>347</v>
      </c>
      <c r="D211" s="187" t="s">
        <v>125</v>
      </c>
      <c r="E211" s="188" t="s">
        <v>348</v>
      </c>
      <c r="F211" s="189" t="s">
        <v>349</v>
      </c>
      <c r="G211" s="190" t="s">
        <v>192</v>
      </c>
      <c r="H211" s="191">
        <v>150</v>
      </c>
      <c r="I211" s="192">
        <v>737.53999999999996</v>
      </c>
      <c r="J211" s="192">
        <f>ROUND(I211*H211,2)</f>
        <v>110631</v>
      </c>
      <c r="K211" s="189" t="s">
        <v>129</v>
      </c>
      <c r="L211" s="35"/>
      <c r="M211" s="193" t="s">
        <v>17</v>
      </c>
      <c r="N211" s="194" t="s">
        <v>41</v>
      </c>
      <c r="O211" s="195">
        <v>0.82699999999999996</v>
      </c>
      <c r="P211" s="195">
        <f>O211*H211</f>
        <v>124.05</v>
      </c>
      <c r="Q211" s="195">
        <v>0.0012995000000000001</v>
      </c>
      <c r="R211" s="195">
        <f>Q211*H211</f>
        <v>0.19492500000000002</v>
      </c>
      <c r="S211" s="195">
        <v>0</v>
      </c>
      <c r="T211" s="196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97" t="s">
        <v>218</v>
      </c>
      <c r="AT211" s="197" t="s">
        <v>125</v>
      </c>
      <c r="AU211" s="197" t="s">
        <v>78</v>
      </c>
      <c r="AY211" s="14" t="s">
        <v>124</v>
      </c>
      <c r="BE211" s="198">
        <f>IF(N211="základní",J211,0)</f>
        <v>110631</v>
      </c>
      <c r="BF211" s="198">
        <f>IF(N211="snížená",J211,0)</f>
        <v>0</v>
      </c>
      <c r="BG211" s="198">
        <f>IF(N211="zákl. přenesená",J211,0)</f>
        <v>0</v>
      </c>
      <c r="BH211" s="198">
        <f>IF(N211="sníž. přenesená",J211,0)</f>
        <v>0</v>
      </c>
      <c r="BI211" s="198">
        <f>IF(N211="nulová",J211,0)</f>
        <v>0</v>
      </c>
      <c r="BJ211" s="14" t="s">
        <v>78</v>
      </c>
      <c r="BK211" s="198">
        <f>ROUND(I211*H211,2)</f>
        <v>110631</v>
      </c>
      <c r="BL211" s="14" t="s">
        <v>218</v>
      </c>
      <c r="BM211" s="197" t="s">
        <v>350</v>
      </c>
    </row>
    <row r="212" s="2" customFormat="1">
      <c r="A212" s="29"/>
      <c r="B212" s="30"/>
      <c r="C212" s="31"/>
      <c r="D212" s="199" t="s">
        <v>132</v>
      </c>
      <c r="E212" s="31"/>
      <c r="F212" s="200" t="s">
        <v>351</v>
      </c>
      <c r="G212" s="31"/>
      <c r="H212" s="31"/>
      <c r="I212" s="31"/>
      <c r="J212" s="31"/>
      <c r="K212" s="31"/>
      <c r="L212" s="35"/>
      <c r="M212" s="201"/>
      <c r="N212" s="202"/>
      <c r="O212" s="74"/>
      <c r="P212" s="74"/>
      <c r="Q212" s="74"/>
      <c r="R212" s="74"/>
      <c r="S212" s="74"/>
      <c r="T212" s="75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132</v>
      </c>
      <c r="AU212" s="14" t="s">
        <v>78</v>
      </c>
    </row>
    <row r="213" s="2" customFormat="1">
      <c r="A213" s="29"/>
      <c r="B213" s="30"/>
      <c r="C213" s="31"/>
      <c r="D213" s="203" t="s">
        <v>134</v>
      </c>
      <c r="E213" s="31"/>
      <c r="F213" s="204" t="s">
        <v>352</v>
      </c>
      <c r="G213" s="31"/>
      <c r="H213" s="31"/>
      <c r="I213" s="31"/>
      <c r="J213" s="31"/>
      <c r="K213" s="31"/>
      <c r="L213" s="35"/>
      <c r="M213" s="201"/>
      <c r="N213" s="202"/>
      <c r="O213" s="74"/>
      <c r="P213" s="74"/>
      <c r="Q213" s="74"/>
      <c r="R213" s="74"/>
      <c r="S213" s="74"/>
      <c r="T213" s="75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134</v>
      </c>
      <c r="AU213" s="14" t="s">
        <v>78</v>
      </c>
    </row>
    <row r="214" s="2" customFormat="1" ht="16.5" customHeight="1">
      <c r="A214" s="29"/>
      <c r="B214" s="30"/>
      <c r="C214" s="187" t="s">
        <v>353</v>
      </c>
      <c r="D214" s="187" t="s">
        <v>125</v>
      </c>
      <c r="E214" s="188" t="s">
        <v>354</v>
      </c>
      <c r="F214" s="189" t="s">
        <v>355</v>
      </c>
      <c r="G214" s="190" t="s">
        <v>192</v>
      </c>
      <c r="H214" s="191">
        <v>200</v>
      </c>
      <c r="I214" s="192">
        <v>549.55999999999995</v>
      </c>
      <c r="J214" s="192">
        <f>ROUND(I214*H214,2)</f>
        <v>109912</v>
      </c>
      <c r="K214" s="189" t="s">
        <v>129</v>
      </c>
      <c r="L214" s="35"/>
      <c r="M214" s="193" t="s">
        <v>17</v>
      </c>
      <c r="N214" s="194" t="s">
        <v>41</v>
      </c>
      <c r="O214" s="195">
        <v>0.72799999999999998</v>
      </c>
      <c r="P214" s="195">
        <f>O214*H214</f>
        <v>145.59999999999999</v>
      </c>
      <c r="Q214" s="195">
        <v>0.00049569999999999996</v>
      </c>
      <c r="R214" s="195">
        <f>Q214*H214</f>
        <v>0.099139999999999992</v>
      </c>
      <c r="S214" s="195">
        <v>0</v>
      </c>
      <c r="T214" s="196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97" t="s">
        <v>218</v>
      </c>
      <c r="AT214" s="197" t="s">
        <v>125</v>
      </c>
      <c r="AU214" s="197" t="s">
        <v>78</v>
      </c>
      <c r="AY214" s="14" t="s">
        <v>124</v>
      </c>
      <c r="BE214" s="198">
        <f>IF(N214="základní",J214,0)</f>
        <v>109912</v>
      </c>
      <c r="BF214" s="198">
        <f>IF(N214="snížená",J214,0)</f>
        <v>0</v>
      </c>
      <c r="BG214" s="198">
        <f>IF(N214="zákl. přenesená",J214,0)</f>
        <v>0</v>
      </c>
      <c r="BH214" s="198">
        <f>IF(N214="sníž. přenesená",J214,0)</f>
        <v>0</v>
      </c>
      <c r="BI214" s="198">
        <f>IF(N214="nulová",J214,0)</f>
        <v>0</v>
      </c>
      <c r="BJ214" s="14" t="s">
        <v>78</v>
      </c>
      <c r="BK214" s="198">
        <f>ROUND(I214*H214,2)</f>
        <v>109912</v>
      </c>
      <c r="BL214" s="14" t="s">
        <v>218</v>
      </c>
      <c r="BM214" s="197" t="s">
        <v>356</v>
      </c>
    </row>
    <row r="215" s="2" customFormat="1">
      <c r="A215" s="29"/>
      <c r="B215" s="30"/>
      <c r="C215" s="31"/>
      <c r="D215" s="199" t="s">
        <v>132</v>
      </c>
      <c r="E215" s="31"/>
      <c r="F215" s="200" t="s">
        <v>357</v>
      </c>
      <c r="G215" s="31"/>
      <c r="H215" s="31"/>
      <c r="I215" s="31"/>
      <c r="J215" s="31"/>
      <c r="K215" s="31"/>
      <c r="L215" s="35"/>
      <c r="M215" s="201"/>
      <c r="N215" s="202"/>
      <c r="O215" s="74"/>
      <c r="P215" s="74"/>
      <c r="Q215" s="74"/>
      <c r="R215" s="74"/>
      <c r="S215" s="74"/>
      <c r="T215" s="75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132</v>
      </c>
      <c r="AU215" s="14" t="s">
        <v>78</v>
      </c>
    </row>
    <row r="216" s="2" customFormat="1">
      <c r="A216" s="29"/>
      <c r="B216" s="30"/>
      <c r="C216" s="31"/>
      <c r="D216" s="203" t="s">
        <v>134</v>
      </c>
      <c r="E216" s="31"/>
      <c r="F216" s="204" t="s">
        <v>358</v>
      </c>
      <c r="G216" s="31"/>
      <c r="H216" s="31"/>
      <c r="I216" s="31"/>
      <c r="J216" s="31"/>
      <c r="K216" s="31"/>
      <c r="L216" s="35"/>
      <c r="M216" s="201"/>
      <c r="N216" s="202"/>
      <c r="O216" s="74"/>
      <c r="P216" s="74"/>
      <c r="Q216" s="74"/>
      <c r="R216" s="74"/>
      <c r="S216" s="74"/>
      <c r="T216" s="75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134</v>
      </c>
      <c r="AU216" s="14" t="s">
        <v>78</v>
      </c>
    </row>
    <row r="217" s="2" customFormat="1" ht="16.5" customHeight="1">
      <c r="A217" s="29"/>
      <c r="B217" s="30"/>
      <c r="C217" s="187" t="s">
        <v>359</v>
      </c>
      <c r="D217" s="187" t="s">
        <v>125</v>
      </c>
      <c r="E217" s="188" t="s">
        <v>360</v>
      </c>
      <c r="F217" s="189" t="s">
        <v>361</v>
      </c>
      <c r="G217" s="190" t="s">
        <v>192</v>
      </c>
      <c r="H217" s="191">
        <v>150</v>
      </c>
      <c r="I217" s="192">
        <v>811.97000000000003</v>
      </c>
      <c r="J217" s="192">
        <f>ROUND(I217*H217,2)</f>
        <v>121795.5</v>
      </c>
      <c r="K217" s="189" t="s">
        <v>129</v>
      </c>
      <c r="L217" s="35"/>
      <c r="M217" s="193" t="s">
        <v>17</v>
      </c>
      <c r="N217" s="194" t="s">
        <v>41</v>
      </c>
      <c r="O217" s="195">
        <v>0.83199999999999996</v>
      </c>
      <c r="P217" s="195">
        <f>O217*H217</f>
        <v>124.8</v>
      </c>
      <c r="Q217" s="195">
        <v>0.0015257999999999999</v>
      </c>
      <c r="R217" s="195">
        <f>Q217*H217</f>
        <v>0.22886999999999999</v>
      </c>
      <c r="S217" s="195">
        <v>0</v>
      </c>
      <c r="T217" s="196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97" t="s">
        <v>218</v>
      </c>
      <c r="AT217" s="197" t="s">
        <v>125</v>
      </c>
      <c r="AU217" s="197" t="s">
        <v>78</v>
      </c>
      <c r="AY217" s="14" t="s">
        <v>124</v>
      </c>
      <c r="BE217" s="198">
        <f>IF(N217="základní",J217,0)</f>
        <v>121795.5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4" t="s">
        <v>78</v>
      </c>
      <c r="BK217" s="198">
        <f>ROUND(I217*H217,2)</f>
        <v>121795.5</v>
      </c>
      <c r="BL217" s="14" t="s">
        <v>218</v>
      </c>
      <c r="BM217" s="197" t="s">
        <v>362</v>
      </c>
    </row>
    <row r="218" s="2" customFormat="1">
      <c r="A218" s="29"/>
      <c r="B218" s="30"/>
      <c r="C218" s="31"/>
      <c r="D218" s="199" t="s">
        <v>132</v>
      </c>
      <c r="E218" s="31"/>
      <c r="F218" s="200" t="s">
        <v>363</v>
      </c>
      <c r="G218" s="31"/>
      <c r="H218" s="31"/>
      <c r="I218" s="31"/>
      <c r="J218" s="31"/>
      <c r="K218" s="31"/>
      <c r="L218" s="35"/>
      <c r="M218" s="201"/>
      <c r="N218" s="202"/>
      <c r="O218" s="74"/>
      <c r="P218" s="74"/>
      <c r="Q218" s="74"/>
      <c r="R218" s="74"/>
      <c r="S218" s="74"/>
      <c r="T218" s="75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4" t="s">
        <v>132</v>
      </c>
      <c r="AU218" s="14" t="s">
        <v>78</v>
      </c>
    </row>
    <row r="219" s="2" customFormat="1">
      <c r="A219" s="29"/>
      <c r="B219" s="30"/>
      <c r="C219" s="31"/>
      <c r="D219" s="203" t="s">
        <v>134</v>
      </c>
      <c r="E219" s="31"/>
      <c r="F219" s="204" t="s">
        <v>364</v>
      </c>
      <c r="G219" s="31"/>
      <c r="H219" s="31"/>
      <c r="I219" s="31"/>
      <c r="J219" s="31"/>
      <c r="K219" s="31"/>
      <c r="L219" s="35"/>
      <c r="M219" s="201"/>
      <c r="N219" s="202"/>
      <c r="O219" s="74"/>
      <c r="P219" s="74"/>
      <c r="Q219" s="74"/>
      <c r="R219" s="74"/>
      <c r="S219" s="74"/>
      <c r="T219" s="75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134</v>
      </c>
      <c r="AU219" s="14" t="s">
        <v>78</v>
      </c>
    </row>
    <row r="220" s="2" customFormat="1" ht="24.15" customHeight="1">
      <c r="A220" s="29"/>
      <c r="B220" s="30"/>
      <c r="C220" s="187" t="s">
        <v>365</v>
      </c>
      <c r="D220" s="187" t="s">
        <v>125</v>
      </c>
      <c r="E220" s="188" t="s">
        <v>366</v>
      </c>
      <c r="F220" s="189" t="s">
        <v>367</v>
      </c>
      <c r="G220" s="190" t="s">
        <v>128</v>
      </c>
      <c r="H220" s="191">
        <v>100</v>
      </c>
      <c r="I220" s="192">
        <v>173.25</v>
      </c>
      <c r="J220" s="192">
        <f>ROUND(I220*H220,2)</f>
        <v>17325</v>
      </c>
      <c r="K220" s="189" t="s">
        <v>129</v>
      </c>
      <c r="L220" s="35"/>
      <c r="M220" s="193" t="s">
        <v>17</v>
      </c>
      <c r="N220" s="194" t="s">
        <v>41</v>
      </c>
      <c r="O220" s="195">
        <v>0.372</v>
      </c>
      <c r="P220" s="195">
        <f>O220*H220</f>
        <v>37.200000000000003</v>
      </c>
      <c r="Q220" s="195">
        <v>0</v>
      </c>
      <c r="R220" s="195">
        <f>Q220*H220</f>
        <v>0</v>
      </c>
      <c r="S220" s="195">
        <v>0.027560000000000001</v>
      </c>
      <c r="T220" s="196">
        <f>S220*H220</f>
        <v>2.7560000000000002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97" t="s">
        <v>218</v>
      </c>
      <c r="AT220" s="197" t="s">
        <v>125</v>
      </c>
      <c r="AU220" s="197" t="s">
        <v>78</v>
      </c>
      <c r="AY220" s="14" t="s">
        <v>124</v>
      </c>
      <c r="BE220" s="198">
        <f>IF(N220="základní",J220,0)</f>
        <v>17325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4" t="s">
        <v>78</v>
      </c>
      <c r="BK220" s="198">
        <f>ROUND(I220*H220,2)</f>
        <v>17325</v>
      </c>
      <c r="BL220" s="14" t="s">
        <v>218</v>
      </c>
      <c r="BM220" s="197" t="s">
        <v>368</v>
      </c>
    </row>
    <row r="221" s="2" customFormat="1">
      <c r="A221" s="29"/>
      <c r="B221" s="30"/>
      <c r="C221" s="31"/>
      <c r="D221" s="199" t="s">
        <v>132</v>
      </c>
      <c r="E221" s="31"/>
      <c r="F221" s="200" t="s">
        <v>369</v>
      </c>
      <c r="G221" s="31"/>
      <c r="H221" s="31"/>
      <c r="I221" s="31"/>
      <c r="J221" s="31"/>
      <c r="K221" s="31"/>
      <c r="L221" s="35"/>
      <c r="M221" s="201"/>
      <c r="N221" s="202"/>
      <c r="O221" s="74"/>
      <c r="P221" s="74"/>
      <c r="Q221" s="74"/>
      <c r="R221" s="74"/>
      <c r="S221" s="74"/>
      <c r="T221" s="75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132</v>
      </c>
      <c r="AU221" s="14" t="s">
        <v>78</v>
      </c>
    </row>
    <row r="222" s="2" customFormat="1">
      <c r="A222" s="29"/>
      <c r="B222" s="30"/>
      <c r="C222" s="31"/>
      <c r="D222" s="203" t="s">
        <v>134</v>
      </c>
      <c r="E222" s="31"/>
      <c r="F222" s="204" t="s">
        <v>370</v>
      </c>
      <c r="G222" s="31"/>
      <c r="H222" s="31"/>
      <c r="I222" s="31"/>
      <c r="J222" s="31"/>
      <c r="K222" s="31"/>
      <c r="L222" s="35"/>
      <c r="M222" s="201"/>
      <c r="N222" s="202"/>
      <c r="O222" s="74"/>
      <c r="P222" s="74"/>
      <c r="Q222" s="74"/>
      <c r="R222" s="74"/>
      <c r="S222" s="74"/>
      <c r="T222" s="75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134</v>
      </c>
      <c r="AU222" s="14" t="s">
        <v>78</v>
      </c>
    </row>
    <row r="223" s="2" customFormat="1" ht="24.15" customHeight="1">
      <c r="A223" s="29"/>
      <c r="B223" s="30"/>
      <c r="C223" s="187" t="s">
        <v>371</v>
      </c>
      <c r="D223" s="187" t="s">
        <v>125</v>
      </c>
      <c r="E223" s="188" t="s">
        <v>372</v>
      </c>
      <c r="F223" s="189" t="s">
        <v>373</v>
      </c>
      <c r="G223" s="190" t="s">
        <v>128</v>
      </c>
      <c r="H223" s="191">
        <v>10</v>
      </c>
      <c r="I223" s="192">
        <v>959.76999999999998</v>
      </c>
      <c r="J223" s="192">
        <f>ROUND(I223*H223,2)</f>
        <v>9597.7000000000007</v>
      </c>
      <c r="K223" s="189" t="s">
        <v>129</v>
      </c>
      <c r="L223" s="35"/>
      <c r="M223" s="193" t="s">
        <v>17</v>
      </c>
      <c r="N223" s="194" t="s">
        <v>41</v>
      </c>
      <c r="O223" s="195">
        <v>0.38</v>
      </c>
      <c r="P223" s="195">
        <f>O223*H223</f>
        <v>3.7999999999999998</v>
      </c>
      <c r="Q223" s="195">
        <v>0.00076999999999999996</v>
      </c>
      <c r="R223" s="195">
        <f>Q223*H223</f>
        <v>0.0076999999999999994</v>
      </c>
      <c r="S223" s="195">
        <v>0</v>
      </c>
      <c r="T223" s="196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97" t="s">
        <v>218</v>
      </c>
      <c r="AT223" s="197" t="s">
        <v>125</v>
      </c>
      <c r="AU223" s="197" t="s">
        <v>78</v>
      </c>
      <c r="AY223" s="14" t="s">
        <v>124</v>
      </c>
      <c r="BE223" s="198">
        <f>IF(N223="základní",J223,0)</f>
        <v>9597.7000000000007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4" t="s">
        <v>78</v>
      </c>
      <c r="BK223" s="198">
        <f>ROUND(I223*H223,2)</f>
        <v>9597.7000000000007</v>
      </c>
      <c r="BL223" s="14" t="s">
        <v>218</v>
      </c>
      <c r="BM223" s="197" t="s">
        <v>374</v>
      </c>
    </row>
    <row r="224" s="2" customFormat="1">
      <c r="A224" s="29"/>
      <c r="B224" s="30"/>
      <c r="C224" s="31"/>
      <c r="D224" s="199" t="s">
        <v>132</v>
      </c>
      <c r="E224" s="31"/>
      <c r="F224" s="200" t="s">
        <v>375</v>
      </c>
      <c r="G224" s="31"/>
      <c r="H224" s="31"/>
      <c r="I224" s="31"/>
      <c r="J224" s="31"/>
      <c r="K224" s="31"/>
      <c r="L224" s="35"/>
      <c r="M224" s="201"/>
      <c r="N224" s="202"/>
      <c r="O224" s="74"/>
      <c r="P224" s="74"/>
      <c r="Q224" s="74"/>
      <c r="R224" s="74"/>
      <c r="S224" s="74"/>
      <c r="T224" s="75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4" t="s">
        <v>132</v>
      </c>
      <c r="AU224" s="14" t="s">
        <v>78</v>
      </c>
    </row>
    <row r="225" s="2" customFormat="1">
      <c r="A225" s="29"/>
      <c r="B225" s="30"/>
      <c r="C225" s="31"/>
      <c r="D225" s="203" t="s">
        <v>134</v>
      </c>
      <c r="E225" s="31"/>
      <c r="F225" s="204" t="s">
        <v>376</v>
      </c>
      <c r="G225" s="31"/>
      <c r="H225" s="31"/>
      <c r="I225" s="31"/>
      <c r="J225" s="31"/>
      <c r="K225" s="31"/>
      <c r="L225" s="35"/>
      <c r="M225" s="201"/>
      <c r="N225" s="202"/>
      <c r="O225" s="74"/>
      <c r="P225" s="74"/>
      <c r="Q225" s="74"/>
      <c r="R225" s="74"/>
      <c r="S225" s="74"/>
      <c r="T225" s="75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134</v>
      </c>
      <c r="AU225" s="14" t="s">
        <v>78</v>
      </c>
    </row>
    <row r="226" s="2" customFormat="1" ht="21.75" customHeight="1">
      <c r="A226" s="29"/>
      <c r="B226" s="30"/>
      <c r="C226" s="187" t="s">
        <v>377</v>
      </c>
      <c r="D226" s="187" t="s">
        <v>125</v>
      </c>
      <c r="E226" s="188" t="s">
        <v>378</v>
      </c>
      <c r="F226" s="189" t="s">
        <v>379</v>
      </c>
      <c r="G226" s="190" t="s">
        <v>192</v>
      </c>
      <c r="H226" s="191">
        <v>200</v>
      </c>
      <c r="I226" s="192">
        <v>28.760000000000002</v>
      </c>
      <c r="J226" s="192">
        <f>ROUND(I226*H226,2)</f>
        <v>5752</v>
      </c>
      <c r="K226" s="189" t="s">
        <v>129</v>
      </c>
      <c r="L226" s="35"/>
      <c r="M226" s="193" t="s">
        <v>17</v>
      </c>
      <c r="N226" s="194" t="s">
        <v>41</v>
      </c>
      <c r="O226" s="195">
        <v>0.048000000000000001</v>
      </c>
      <c r="P226" s="195">
        <f>O226*H226</f>
        <v>9.5999999999999996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97" t="s">
        <v>218</v>
      </c>
      <c r="AT226" s="197" t="s">
        <v>125</v>
      </c>
      <c r="AU226" s="197" t="s">
        <v>78</v>
      </c>
      <c r="AY226" s="14" t="s">
        <v>124</v>
      </c>
      <c r="BE226" s="198">
        <f>IF(N226="základní",J226,0)</f>
        <v>5752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4" t="s">
        <v>78</v>
      </c>
      <c r="BK226" s="198">
        <f>ROUND(I226*H226,2)</f>
        <v>5752</v>
      </c>
      <c r="BL226" s="14" t="s">
        <v>218</v>
      </c>
      <c r="BM226" s="197" t="s">
        <v>380</v>
      </c>
    </row>
    <row r="227" s="2" customFormat="1">
      <c r="A227" s="29"/>
      <c r="B227" s="30"/>
      <c r="C227" s="31"/>
      <c r="D227" s="199" t="s">
        <v>132</v>
      </c>
      <c r="E227" s="31"/>
      <c r="F227" s="200" t="s">
        <v>381</v>
      </c>
      <c r="G227" s="31"/>
      <c r="H227" s="31"/>
      <c r="I227" s="31"/>
      <c r="J227" s="31"/>
      <c r="K227" s="31"/>
      <c r="L227" s="35"/>
      <c r="M227" s="201"/>
      <c r="N227" s="202"/>
      <c r="O227" s="74"/>
      <c r="P227" s="74"/>
      <c r="Q227" s="74"/>
      <c r="R227" s="74"/>
      <c r="S227" s="74"/>
      <c r="T227" s="75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132</v>
      </c>
      <c r="AU227" s="14" t="s">
        <v>78</v>
      </c>
    </row>
    <row r="228" s="2" customFormat="1">
      <c r="A228" s="29"/>
      <c r="B228" s="30"/>
      <c r="C228" s="31"/>
      <c r="D228" s="203" t="s">
        <v>134</v>
      </c>
      <c r="E228" s="31"/>
      <c r="F228" s="204" t="s">
        <v>382</v>
      </c>
      <c r="G228" s="31"/>
      <c r="H228" s="31"/>
      <c r="I228" s="31"/>
      <c r="J228" s="31"/>
      <c r="K228" s="31"/>
      <c r="L228" s="35"/>
      <c r="M228" s="201"/>
      <c r="N228" s="202"/>
      <c r="O228" s="74"/>
      <c r="P228" s="74"/>
      <c r="Q228" s="74"/>
      <c r="R228" s="74"/>
      <c r="S228" s="74"/>
      <c r="T228" s="75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134</v>
      </c>
      <c r="AU228" s="14" t="s">
        <v>78</v>
      </c>
    </row>
    <row r="229" s="2" customFormat="1" ht="24.15" customHeight="1">
      <c r="A229" s="29"/>
      <c r="B229" s="30"/>
      <c r="C229" s="187" t="s">
        <v>383</v>
      </c>
      <c r="D229" s="187" t="s">
        <v>125</v>
      </c>
      <c r="E229" s="188" t="s">
        <v>384</v>
      </c>
      <c r="F229" s="189" t="s">
        <v>385</v>
      </c>
      <c r="G229" s="190" t="s">
        <v>299</v>
      </c>
      <c r="H229" s="191">
        <v>5</v>
      </c>
      <c r="I229" s="192">
        <v>891.05999999999995</v>
      </c>
      <c r="J229" s="192">
        <f>ROUND(I229*H229,2)</f>
        <v>4455.3000000000002</v>
      </c>
      <c r="K229" s="189" t="s">
        <v>129</v>
      </c>
      <c r="L229" s="35"/>
      <c r="M229" s="193" t="s">
        <v>17</v>
      </c>
      <c r="N229" s="194" t="s">
        <v>41</v>
      </c>
      <c r="O229" s="195">
        <v>0.95399999999999996</v>
      </c>
      <c r="P229" s="195">
        <f>O229*H229</f>
        <v>4.7699999999999996</v>
      </c>
      <c r="Q229" s="195">
        <v>0</v>
      </c>
      <c r="R229" s="195">
        <f>Q229*H229</f>
        <v>0</v>
      </c>
      <c r="S229" s="195">
        <v>0</v>
      </c>
      <c r="T229" s="196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97" t="s">
        <v>218</v>
      </c>
      <c r="AT229" s="197" t="s">
        <v>125</v>
      </c>
      <c r="AU229" s="197" t="s">
        <v>78</v>
      </c>
      <c r="AY229" s="14" t="s">
        <v>124</v>
      </c>
      <c r="BE229" s="198">
        <f>IF(N229="základní",J229,0)</f>
        <v>4455.3000000000002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4" t="s">
        <v>78</v>
      </c>
      <c r="BK229" s="198">
        <f>ROUND(I229*H229,2)</f>
        <v>4455.3000000000002</v>
      </c>
      <c r="BL229" s="14" t="s">
        <v>218</v>
      </c>
      <c r="BM229" s="197" t="s">
        <v>386</v>
      </c>
    </row>
    <row r="230" s="2" customFormat="1">
      <c r="A230" s="29"/>
      <c r="B230" s="30"/>
      <c r="C230" s="31"/>
      <c r="D230" s="199" t="s">
        <v>132</v>
      </c>
      <c r="E230" s="31"/>
      <c r="F230" s="200" t="s">
        <v>387</v>
      </c>
      <c r="G230" s="31"/>
      <c r="H230" s="31"/>
      <c r="I230" s="31"/>
      <c r="J230" s="31"/>
      <c r="K230" s="31"/>
      <c r="L230" s="35"/>
      <c r="M230" s="201"/>
      <c r="N230" s="202"/>
      <c r="O230" s="74"/>
      <c r="P230" s="74"/>
      <c r="Q230" s="74"/>
      <c r="R230" s="74"/>
      <c r="S230" s="74"/>
      <c r="T230" s="75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132</v>
      </c>
      <c r="AU230" s="14" t="s">
        <v>78</v>
      </c>
    </row>
    <row r="231" s="2" customFormat="1">
      <c r="A231" s="29"/>
      <c r="B231" s="30"/>
      <c r="C231" s="31"/>
      <c r="D231" s="203" t="s">
        <v>134</v>
      </c>
      <c r="E231" s="31"/>
      <c r="F231" s="204" t="s">
        <v>388</v>
      </c>
      <c r="G231" s="31"/>
      <c r="H231" s="31"/>
      <c r="I231" s="31"/>
      <c r="J231" s="31"/>
      <c r="K231" s="31"/>
      <c r="L231" s="35"/>
      <c r="M231" s="201"/>
      <c r="N231" s="202"/>
      <c r="O231" s="74"/>
      <c r="P231" s="74"/>
      <c r="Q231" s="74"/>
      <c r="R231" s="74"/>
      <c r="S231" s="74"/>
      <c r="T231" s="75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134</v>
      </c>
      <c r="AU231" s="14" t="s">
        <v>78</v>
      </c>
    </row>
    <row r="232" s="12" customFormat="1" ht="25.92" customHeight="1">
      <c r="A232" s="12"/>
      <c r="B232" s="174"/>
      <c r="C232" s="175"/>
      <c r="D232" s="176" t="s">
        <v>69</v>
      </c>
      <c r="E232" s="177" t="s">
        <v>389</v>
      </c>
      <c r="F232" s="177" t="s">
        <v>390</v>
      </c>
      <c r="G232" s="175"/>
      <c r="H232" s="175"/>
      <c r="I232" s="175"/>
      <c r="J232" s="178">
        <f>BK232</f>
        <v>300727.5</v>
      </c>
      <c r="K232" s="175"/>
      <c r="L232" s="179"/>
      <c r="M232" s="180"/>
      <c r="N232" s="181"/>
      <c r="O232" s="181"/>
      <c r="P232" s="182">
        <f>SUM(P233:P256)</f>
        <v>363.35000000000002</v>
      </c>
      <c r="Q232" s="181"/>
      <c r="R232" s="182">
        <f>SUM(R233:R256)</f>
        <v>0.45293440000000007</v>
      </c>
      <c r="S232" s="181"/>
      <c r="T232" s="183">
        <f>SUM(T233:T256)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84" t="s">
        <v>80</v>
      </c>
      <c r="AT232" s="185" t="s">
        <v>69</v>
      </c>
      <c r="AU232" s="185" t="s">
        <v>70</v>
      </c>
      <c r="AY232" s="184" t="s">
        <v>124</v>
      </c>
      <c r="BK232" s="186">
        <f>SUM(BK233:BK256)</f>
        <v>300727.5</v>
      </c>
    </row>
    <row r="233" s="2" customFormat="1" ht="24.15" customHeight="1">
      <c r="A233" s="29"/>
      <c r="B233" s="30"/>
      <c r="C233" s="187" t="s">
        <v>391</v>
      </c>
      <c r="D233" s="187" t="s">
        <v>125</v>
      </c>
      <c r="E233" s="188" t="s">
        <v>392</v>
      </c>
      <c r="F233" s="189" t="s">
        <v>393</v>
      </c>
      <c r="G233" s="190" t="s">
        <v>192</v>
      </c>
      <c r="H233" s="191">
        <v>400</v>
      </c>
      <c r="I233" s="192">
        <v>379.43000000000001</v>
      </c>
      <c r="J233" s="192">
        <f>ROUND(I233*H233,2)</f>
        <v>151772</v>
      </c>
      <c r="K233" s="189" t="s">
        <v>129</v>
      </c>
      <c r="L233" s="35"/>
      <c r="M233" s="193" t="s">
        <v>17</v>
      </c>
      <c r="N233" s="194" t="s">
        <v>41</v>
      </c>
      <c r="O233" s="195">
        <v>0.52900000000000003</v>
      </c>
      <c r="P233" s="195">
        <f>O233*H233</f>
        <v>211.60000000000002</v>
      </c>
      <c r="Q233" s="195">
        <v>0.00075230000000000002</v>
      </c>
      <c r="R233" s="195">
        <f>Q233*H233</f>
        <v>0.30092000000000002</v>
      </c>
      <c r="S233" s="195">
        <v>0</v>
      </c>
      <c r="T233" s="196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97" t="s">
        <v>218</v>
      </c>
      <c r="AT233" s="197" t="s">
        <v>125</v>
      </c>
      <c r="AU233" s="197" t="s">
        <v>78</v>
      </c>
      <c r="AY233" s="14" t="s">
        <v>124</v>
      </c>
      <c r="BE233" s="198">
        <f>IF(N233="základní",J233,0)</f>
        <v>151772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4" t="s">
        <v>78</v>
      </c>
      <c r="BK233" s="198">
        <f>ROUND(I233*H233,2)</f>
        <v>151772</v>
      </c>
      <c r="BL233" s="14" t="s">
        <v>218</v>
      </c>
      <c r="BM233" s="197" t="s">
        <v>394</v>
      </c>
    </row>
    <row r="234" s="2" customFormat="1">
      <c r="A234" s="29"/>
      <c r="B234" s="30"/>
      <c r="C234" s="31"/>
      <c r="D234" s="199" t="s">
        <v>132</v>
      </c>
      <c r="E234" s="31"/>
      <c r="F234" s="200" t="s">
        <v>395</v>
      </c>
      <c r="G234" s="31"/>
      <c r="H234" s="31"/>
      <c r="I234" s="31"/>
      <c r="J234" s="31"/>
      <c r="K234" s="31"/>
      <c r="L234" s="35"/>
      <c r="M234" s="201"/>
      <c r="N234" s="202"/>
      <c r="O234" s="74"/>
      <c r="P234" s="74"/>
      <c r="Q234" s="74"/>
      <c r="R234" s="74"/>
      <c r="S234" s="74"/>
      <c r="T234" s="75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132</v>
      </c>
      <c r="AU234" s="14" t="s">
        <v>78</v>
      </c>
    </row>
    <row r="235" s="2" customFormat="1">
      <c r="A235" s="29"/>
      <c r="B235" s="30"/>
      <c r="C235" s="31"/>
      <c r="D235" s="203" t="s">
        <v>134</v>
      </c>
      <c r="E235" s="31"/>
      <c r="F235" s="204" t="s">
        <v>396</v>
      </c>
      <c r="G235" s="31"/>
      <c r="H235" s="31"/>
      <c r="I235" s="31"/>
      <c r="J235" s="31"/>
      <c r="K235" s="31"/>
      <c r="L235" s="35"/>
      <c r="M235" s="201"/>
      <c r="N235" s="202"/>
      <c r="O235" s="74"/>
      <c r="P235" s="74"/>
      <c r="Q235" s="74"/>
      <c r="R235" s="74"/>
      <c r="S235" s="74"/>
      <c r="T235" s="75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134</v>
      </c>
      <c r="AU235" s="14" t="s">
        <v>78</v>
      </c>
    </row>
    <row r="236" s="2" customFormat="1" ht="37.8" customHeight="1">
      <c r="A236" s="29"/>
      <c r="B236" s="30"/>
      <c r="C236" s="187" t="s">
        <v>397</v>
      </c>
      <c r="D236" s="187" t="s">
        <v>125</v>
      </c>
      <c r="E236" s="188" t="s">
        <v>398</v>
      </c>
      <c r="F236" s="189" t="s">
        <v>399</v>
      </c>
      <c r="G236" s="190" t="s">
        <v>192</v>
      </c>
      <c r="H236" s="191">
        <v>400</v>
      </c>
      <c r="I236" s="192">
        <v>76.840000000000003</v>
      </c>
      <c r="J236" s="192">
        <f>ROUND(I236*H236,2)</f>
        <v>30736</v>
      </c>
      <c r="K236" s="189" t="s">
        <v>129</v>
      </c>
      <c r="L236" s="35"/>
      <c r="M236" s="193" t="s">
        <v>17</v>
      </c>
      <c r="N236" s="194" t="s">
        <v>41</v>
      </c>
      <c r="O236" s="195">
        <v>0.10299999999999999</v>
      </c>
      <c r="P236" s="195">
        <f>O236*H236</f>
        <v>41.199999999999996</v>
      </c>
      <c r="Q236" s="195">
        <v>3.642E-05</v>
      </c>
      <c r="R236" s="195">
        <f>Q236*H236</f>
        <v>0.014567999999999999</v>
      </c>
      <c r="S236" s="195">
        <v>0</v>
      </c>
      <c r="T236" s="196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97" t="s">
        <v>218</v>
      </c>
      <c r="AT236" s="197" t="s">
        <v>125</v>
      </c>
      <c r="AU236" s="197" t="s">
        <v>78</v>
      </c>
      <c r="AY236" s="14" t="s">
        <v>124</v>
      </c>
      <c r="BE236" s="198">
        <f>IF(N236="základní",J236,0)</f>
        <v>30736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4" t="s">
        <v>78</v>
      </c>
      <c r="BK236" s="198">
        <f>ROUND(I236*H236,2)</f>
        <v>30736</v>
      </c>
      <c r="BL236" s="14" t="s">
        <v>218</v>
      </c>
      <c r="BM236" s="197" t="s">
        <v>400</v>
      </c>
    </row>
    <row r="237" s="2" customFormat="1">
      <c r="A237" s="29"/>
      <c r="B237" s="30"/>
      <c r="C237" s="31"/>
      <c r="D237" s="199" t="s">
        <v>132</v>
      </c>
      <c r="E237" s="31"/>
      <c r="F237" s="200" t="s">
        <v>401</v>
      </c>
      <c r="G237" s="31"/>
      <c r="H237" s="31"/>
      <c r="I237" s="31"/>
      <c r="J237" s="31"/>
      <c r="K237" s="31"/>
      <c r="L237" s="35"/>
      <c r="M237" s="201"/>
      <c r="N237" s="202"/>
      <c r="O237" s="74"/>
      <c r="P237" s="74"/>
      <c r="Q237" s="74"/>
      <c r="R237" s="74"/>
      <c r="S237" s="74"/>
      <c r="T237" s="75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132</v>
      </c>
      <c r="AU237" s="14" t="s">
        <v>78</v>
      </c>
    </row>
    <row r="238" s="2" customFormat="1">
      <c r="A238" s="29"/>
      <c r="B238" s="30"/>
      <c r="C238" s="31"/>
      <c r="D238" s="203" t="s">
        <v>134</v>
      </c>
      <c r="E238" s="31"/>
      <c r="F238" s="204" t="s">
        <v>402</v>
      </c>
      <c r="G238" s="31"/>
      <c r="H238" s="31"/>
      <c r="I238" s="31"/>
      <c r="J238" s="31"/>
      <c r="K238" s="31"/>
      <c r="L238" s="35"/>
      <c r="M238" s="201"/>
      <c r="N238" s="202"/>
      <c r="O238" s="74"/>
      <c r="P238" s="74"/>
      <c r="Q238" s="74"/>
      <c r="R238" s="74"/>
      <c r="S238" s="74"/>
      <c r="T238" s="75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134</v>
      </c>
      <c r="AU238" s="14" t="s">
        <v>78</v>
      </c>
    </row>
    <row r="239" s="2" customFormat="1" ht="21.75" customHeight="1">
      <c r="A239" s="29"/>
      <c r="B239" s="30"/>
      <c r="C239" s="187" t="s">
        <v>403</v>
      </c>
      <c r="D239" s="187" t="s">
        <v>125</v>
      </c>
      <c r="E239" s="188" t="s">
        <v>404</v>
      </c>
      <c r="F239" s="189" t="s">
        <v>405</v>
      </c>
      <c r="G239" s="190" t="s">
        <v>128</v>
      </c>
      <c r="H239" s="191">
        <v>50</v>
      </c>
      <c r="I239" s="192">
        <v>222.37000000000001</v>
      </c>
      <c r="J239" s="192">
        <f>ROUND(I239*H239,2)</f>
        <v>11118.5</v>
      </c>
      <c r="K239" s="189" t="s">
        <v>129</v>
      </c>
      <c r="L239" s="35"/>
      <c r="M239" s="193" t="s">
        <v>17</v>
      </c>
      <c r="N239" s="194" t="s">
        <v>41</v>
      </c>
      <c r="O239" s="195">
        <v>0.23000000000000001</v>
      </c>
      <c r="P239" s="195">
        <f>O239*H239</f>
        <v>11.5</v>
      </c>
      <c r="Q239" s="195">
        <v>0.00012557000000000001</v>
      </c>
      <c r="R239" s="195">
        <f>Q239*H239</f>
        <v>0.0062785000000000002</v>
      </c>
      <c r="S239" s="195">
        <v>0</v>
      </c>
      <c r="T239" s="196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97" t="s">
        <v>218</v>
      </c>
      <c r="AT239" s="197" t="s">
        <v>125</v>
      </c>
      <c r="AU239" s="197" t="s">
        <v>78</v>
      </c>
      <c r="AY239" s="14" t="s">
        <v>124</v>
      </c>
      <c r="BE239" s="198">
        <f>IF(N239="základní",J239,0)</f>
        <v>11118.5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4" t="s">
        <v>78</v>
      </c>
      <c r="BK239" s="198">
        <f>ROUND(I239*H239,2)</f>
        <v>11118.5</v>
      </c>
      <c r="BL239" s="14" t="s">
        <v>218</v>
      </c>
      <c r="BM239" s="197" t="s">
        <v>406</v>
      </c>
    </row>
    <row r="240" s="2" customFormat="1">
      <c r="A240" s="29"/>
      <c r="B240" s="30"/>
      <c r="C240" s="31"/>
      <c r="D240" s="199" t="s">
        <v>132</v>
      </c>
      <c r="E240" s="31"/>
      <c r="F240" s="200" t="s">
        <v>407</v>
      </c>
      <c r="G240" s="31"/>
      <c r="H240" s="31"/>
      <c r="I240" s="31"/>
      <c r="J240" s="31"/>
      <c r="K240" s="31"/>
      <c r="L240" s="35"/>
      <c r="M240" s="201"/>
      <c r="N240" s="202"/>
      <c r="O240" s="74"/>
      <c r="P240" s="74"/>
      <c r="Q240" s="74"/>
      <c r="R240" s="74"/>
      <c r="S240" s="74"/>
      <c r="T240" s="75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132</v>
      </c>
      <c r="AU240" s="14" t="s">
        <v>78</v>
      </c>
    </row>
    <row r="241" s="2" customFormat="1">
      <c r="A241" s="29"/>
      <c r="B241" s="30"/>
      <c r="C241" s="31"/>
      <c r="D241" s="203" t="s">
        <v>134</v>
      </c>
      <c r="E241" s="31"/>
      <c r="F241" s="204" t="s">
        <v>408</v>
      </c>
      <c r="G241" s="31"/>
      <c r="H241" s="31"/>
      <c r="I241" s="31"/>
      <c r="J241" s="31"/>
      <c r="K241" s="31"/>
      <c r="L241" s="35"/>
      <c r="M241" s="201"/>
      <c r="N241" s="202"/>
      <c r="O241" s="74"/>
      <c r="P241" s="74"/>
      <c r="Q241" s="74"/>
      <c r="R241" s="74"/>
      <c r="S241" s="74"/>
      <c r="T241" s="75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134</v>
      </c>
      <c r="AU241" s="14" t="s">
        <v>78</v>
      </c>
    </row>
    <row r="242" s="2" customFormat="1" ht="24.15" customHeight="1">
      <c r="A242" s="29"/>
      <c r="B242" s="30"/>
      <c r="C242" s="187" t="s">
        <v>409</v>
      </c>
      <c r="D242" s="187" t="s">
        <v>125</v>
      </c>
      <c r="E242" s="188" t="s">
        <v>410</v>
      </c>
      <c r="F242" s="189" t="s">
        <v>411</v>
      </c>
      <c r="G242" s="190" t="s">
        <v>128</v>
      </c>
      <c r="H242" s="191">
        <v>50</v>
      </c>
      <c r="I242" s="192">
        <v>510.18000000000001</v>
      </c>
      <c r="J242" s="192">
        <f>ROUND(I242*H242,2)</f>
        <v>25509</v>
      </c>
      <c r="K242" s="189" t="s">
        <v>129</v>
      </c>
      <c r="L242" s="35"/>
      <c r="M242" s="193" t="s">
        <v>17</v>
      </c>
      <c r="N242" s="194" t="s">
        <v>41</v>
      </c>
      <c r="O242" s="195">
        <v>0.16</v>
      </c>
      <c r="P242" s="195">
        <f>O242*H242</f>
        <v>8</v>
      </c>
      <c r="Q242" s="195">
        <v>0.00027956999999999998</v>
      </c>
      <c r="R242" s="195">
        <f>Q242*H242</f>
        <v>0.0139785</v>
      </c>
      <c r="S242" s="195">
        <v>0</v>
      </c>
      <c r="T242" s="196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97" t="s">
        <v>218</v>
      </c>
      <c r="AT242" s="197" t="s">
        <v>125</v>
      </c>
      <c r="AU242" s="197" t="s">
        <v>78</v>
      </c>
      <c r="AY242" s="14" t="s">
        <v>124</v>
      </c>
      <c r="BE242" s="198">
        <f>IF(N242="základní",J242,0)</f>
        <v>25509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4" t="s">
        <v>78</v>
      </c>
      <c r="BK242" s="198">
        <f>ROUND(I242*H242,2)</f>
        <v>25509</v>
      </c>
      <c r="BL242" s="14" t="s">
        <v>218</v>
      </c>
      <c r="BM242" s="197" t="s">
        <v>412</v>
      </c>
    </row>
    <row r="243" s="2" customFormat="1">
      <c r="A243" s="29"/>
      <c r="B243" s="30"/>
      <c r="C243" s="31"/>
      <c r="D243" s="199" t="s">
        <v>132</v>
      </c>
      <c r="E243" s="31"/>
      <c r="F243" s="200" t="s">
        <v>413</v>
      </c>
      <c r="G243" s="31"/>
      <c r="H243" s="31"/>
      <c r="I243" s="31"/>
      <c r="J243" s="31"/>
      <c r="K243" s="31"/>
      <c r="L243" s="35"/>
      <c r="M243" s="201"/>
      <c r="N243" s="202"/>
      <c r="O243" s="74"/>
      <c r="P243" s="74"/>
      <c r="Q243" s="74"/>
      <c r="R243" s="74"/>
      <c r="S243" s="74"/>
      <c r="T243" s="75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132</v>
      </c>
      <c r="AU243" s="14" t="s">
        <v>78</v>
      </c>
    </row>
    <row r="244" s="2" customFormat="1">
      <c r="A244" s="29"/>
      <c r="B244" s="30"/>
      <c r="C244" s="31"/>
      <c r="D244" s="203" t="s">
        <v>134</v>
      </c>
      <c r="E244" s="31"/>
      <c r="F244" s="204" t="s">
        <v>414</v>
      </c>
      <c r="G244" s="31"/>
      <c r="H244" s="31"/>
      <c r="I244" s="31"/>
      <c r="J244" s="31"/>
      <c r="K244" s="31"/>
      <c r="L244" s="35"/>
      <c r="M244" s="201"/>
      <c r="N244" s="202"/>
      <c r="O244" s="74"/>
      <c r="P244" s="74"/>
      <c r="Q244" s="74"/>
      <c r="R244" s="74"/>
      <c r="S244" s="74"/>
      <c r="T244" s="75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134</v>
      </c>
      <c r="AU244" s="14" t="s">
        <v>78</v>
      </c>
    </row>
    <row r="245" s="2" customFormat="1" ht="16.5" customHeight="1">
      <c r="A245" s="29"/>
      <c r="B245" s="30"/>
      <c r="C245" s="187" t="s">
        <v>415</v>
      </c>
      <c r="D245" s="187" t="s">
        <v>125</v>
      </c>
      <c r="E245" s="188" t="s">
        <v>416</v>
      </c>
      <c r="F245" s="189" t="s">
        <v>417</v>
      </c>
      <c r="G245" s="190" t="s">
        <v>128</v>
      </c>
      <c r="H245" s="191">
        <v>50</v>
      </c>
      <c r="I245" s="192">
        <v>328.88</v>
      </c>
      <c r="J245" s="192">
        <f>ROUND(I245*H245,2)</f>
        <v>16444</v>
      </c>
      <c r="K245" s="189" t="s">
        <v>129</v>
      </c>
      <c r="L245" s="35"/>
      <c r="M245" s="193" t="s">
        <v>17</v>
      </c>
      <c r="N245" s="194" t="s">
        <v>41</v>
      </c>
      <c r="O245" s="195">
        <v>0.20399999999999999</v>
      </c>
      <c r="P245" s="195">
        <f>O245*H245</f>
        <v>10.199999999999999</v>
      </c>
      <c r="Q245" s="195">
        <v>0.00074600000000000003</v>
      </c>
      <c r="R245" s="195">
        <f>Q245*H245</f>
        <v>0.0373</v>
      </c>
      <c r="S245" s="195">
        <v>0</v>
      </c>
      <c r="T245" s="196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97" t="s">
        <v>218</v>
      </c>
      <c r="AT245" s="197" t="s">
        <v>125</v>
      </c>
      <c r="AU245" s="197" t="s">
        <v>78</v>
      </c>
      <c r="AY245" s="14" t="s">
        <v>124</v>
      </c>
      <c r="BE245" s="198">
        <f>IF(N245="základní",J245,0)</f>
        <v>16444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4" t="s">
        <v>78</v>
      </c>
      <c r="BK245" s="198">
        <f>ROUND(I245*H245,2)</f>
        <v>16444</v>
      </c>
      <c r="BL245" s="14" t="s">
        <v>218</v>
      </c>
      <c r="BM245" s="197" t="s">
        <v>418</v>
      </c>
    </row>
    <row r="246" s="2" customFormat="1">
      <c r="A246" s="29"/>
      <c r="B246" s="30"/>
      <c r="C246" s="31"/>
      <c r="D246" s="199" t="s">
        <v>132</v>
      </c>
      <c r="E246" s="31"/>
      <c r="F246" s="200" t="s">
        <v>419</v>
      </c>
      <c r="G246" s="31"/>
      <c r="H246" s="31"/>
      <c r="I246" s="31"/>
      <c r="J246" s="31"/>
      <c r="K246" s="31"/>
      <c r="L246" s="35"/>
      <c r="M246" s="201"/>
      <c r="N246" s="202"/>
      <c r="O246" s="74"/>
      <c r="P246" s="74"/>
      <c r="Q246" s="74"/>
      <c r="R246" s="74"/>
      <c r="S246" s="74"/>
      <c r="T246" s="75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132</v>
      </c>
      <c r="AU246" s="14" t="s">
        <v>78</v>
      </c>
    </row>
    <row r="247" s="2" customFormat="1">
      <c r="A247" s="29"/>
      <c r="B247" s="30"/>
      <c r="C247" s="31"/>
      <c r="D247" s="203" t="s">
        <v>134</v>
      </c>
      <c r="E247" s="31"/>
      <c r="F247" s="204" t="s">
        <v>420</v>
      </c>
      <c r="G247" s="31"/>
      <c r="H247" s="31"/>
      <c r="I247" s="31"/>
      <c r="J247" s="31"/>
      <c r="K247" s="31"/>
      <c r="L247" s="35"/>
      <c r="M247" s="201"/>
      <c r="N247" s="202"/>
      <c r="O247" s="74"/>
      <c r="P247" s="74"/>
      <c r="Q247" s="74"/>
      <c r="R247" s="74"/>
      <c r="S247" s="74"/>
      <c r="T247" s="75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134</v>
      </c>
      <c r="AU247" s="14" t="s">
        <v>78</v>
      </c>
    </row>
    <row r="248" s="2" customFormat="1" ht="24.15" customHeight="1">
      <c r="A248" s="29"/>
      <c r="B248" s="30"/>
      <c r="C248" s="187" t="s">
        <v>421</v>
      </c>
      <c r="D248" s="187" t="s">
        <v>125</v>
      </c>
      <c r="E248" s="188" t="s">
        <v>422</v>
      </c>
      <c r="F248" s="189" t="s">
        <v>423</v>
      </c>
      <c r="G248" s="190" t="s">
        <v>192</v>
      </c>
      <c r="H248" s="191">
        <v>400</v>
      </c>
      <c r="I248" s="192">
        <v>60.729999999999997</v>
      </c>
      <c r="J248" s="192">
        <f>ROUND(I248*H248,2)</f>
        <v>24292</v>
      </c>
      <c r="K248" s="189" t="s">
        <v>129</v>
      </c>
      <c r="L248" s="35"/>
      <c r="M248" s="193" t="s">
        <v>17</v>
      </c>
      <c r="N248" s="194" t="s">
        <v>41</v>
      </c>
      <c r="O248" s="195">
        <v>0.067000000000000004</v>
      </c>
      <c r="P248" s="195">
        <f>O248*H248</f>
        <v>26.800000000000001</v>
      </c>
      <c r="Q248" s="195">
        <v>0.00018972349999999999</v>
      </c>
      <c r="R248" s="195">
        <f>Q248*H248</f>
        <v>0.075889399999999996</v>
      </c>
      <c r="S248" s="195">
        <v>0</v>
      </c>
      <c r="T248" s="196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97" t="s">
        <v>218</v>
      </c>
      <c r="AT248" s="197" t="s">
        <v>125</v>
      </c>
      <c r="AU248" s="197" t="s">
        <v>78</v>
      </c>
      <c r="AY248" s="14" t="s">
        <v>124</v>
      </c>
      <c r="BE248" s="198">
        <f>IF(N248="základní",J248,0)</f>
        <v>24292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4" t="s">
        <v>78</v>
      </c>
      <c r="BK248" s="198">
        <f>ROUND(I248*H248,2)</f>
        <v>24292</v>
      </c>
      <c r="BL248" s="14" t="s">
        <v>218</v>
      </c>
      <c r="BM248" s="197" t="s">
        <v>424</v>
      </c>
    </row>
    <row r="249" s="2" customFormat="1">
      <c r="A249" s="29"/>
      <c r="B249" s="30"/>
      <c r="C249" s="31"/>
      <c r="D249" s="199" t="s">
        <v>132</v>
      </c>
      <c r="E249" s="31"/>
      <c r="F249" s="200" t="s">
        <v>425</v>
      </c>
      <c r="G249" s="31"/>
      <c r="H249" s="31"/>
      <c r="I249" s="31"/>
      <c r="J249" s="31"/>
      <c r="K249" s="31"/>
      <c r="L249" s="35"/>
      <c r="M249" s="201"/>
      <c r="N249" s="202"/>
      <c r="O249" s="74"/>
      <c r="P249" s="74"/>
      <c r="Q249" s="74"/>
      <c r="R249" s="74"/>
      <c r="S249" s="74"/>
      <c r="T249" s="75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132</v>
      </c>
      <c r="AU249" s="14" t="s">
        <v>78</v>
      </c>
    </row>
    <row r="250" s="2" customFormat="1">
      <c r="A250" s="29"/>
      <c r="B250" s="30"/>
      <c r="C250" s="31"/>
      <c r="D250" s="203" t="s">
        <v>134</v>
      </c>
      <c r="E250" s="31"/>
      <c r="F250" s="204" t="s">
        <v>426</v>
      </c>
      <c r="G250" s="31"/>
      <c r="H250" s="31"/>
      <c r="I250" s="31"/>
      <c r="J250" s="31"/>
      <c r="K250" s="31"/>
      <c r="L250" s="35"/>
      <c r="M250" s="201"/>
      <c r="N250" s="202"/>
      <c r="O250" s="74"/>
      <c r="P250" s="74"/>
      <c r="Q250" s="74"/>
      <c r="R250" s="74"/>
      <c r="S250" s="74"/>
      <c r="T250" s="75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134</v>
      </c>
      <c r="AU250" s="14" t="s">
        <v>78</v>
      </c>
    </row>
    <row r="251" s="2" customFormat="1" ht="21.75" customHeight="1">
      <c r="A251" s="29"/>
      <c r="B251" s="30"/>
      <c r="C251" s="187" t="s">
        <v>427</v>
      </c>
      <c r="D251" s="187" t="s">
        <v>125</v>
      </c>
      <c r="E251" s="188" t="s">
        <v>428</v>
      </c>
      <c r="F251" s="189" t="s">
        <v>429</v>
      </c>
      <c r="G251" s="190" t="s">
        <v>192</v>
      </c>
      <c r="H251" s="191">
        <v>400</v>
      </c>
      <c r="I251" s="192">
        <v>52.57</v>
      </c>
      <c r="J251" s="192">
        <f>ROUND(I251*H251,2)</f>
        <v>21028</v>
      </c>
      <c r="K251" s="189" t="s">
        <v>129</v>
      </c>
      <c r="L251" s="35"/>
      <c r="M251" s="193" t="s">
        <v>17</v>
      </c>
      <c r="N251" s="194" t="s">
        <v>41</v>
      </c>
      <c r="O251" s="195">
        <v>0.082000000000000003</v>
      </c>
      <c r="P251" s="195">
        <f>O251*H251</f>
        <v>32.800000000000004</v>
      </c>
      <c r="Q251" s="195">
        <v>1.0000000000000001E-05</v>
      </c>
      <c r="R251" s="195">
        <f>Q251*H251</f>
        <v>0.0040000000000000001</v>
      </c>
      <c r="S251" s="195">
        <v>0</v>
      </c>
      <c r="T251" s="196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97" t="s">
        <v>218</v>
      </c>
      <c r="AT251" s="197" t="s">
        <v>125</v>
      </c>
      <c r="AU251" s="197" t="s">
        <v>78</v>
      </c>
      <c r="AY251" s="14" t="s">
        <v>124</v>
      </c>
      <c r="BE251" s="198">
        <f>IF(N251="základní",J251,0)</f>
        <v>21028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4" t="s">
        <v>78</v>
      </c>
      <c r="BK251" s="198">
        <f>ROUND(I251*H251,2)</f>
        <v>21028</v>
      </c>
      <c r="BL251" s="14" t="s">
        <v>218</v>
      </c>
      <c r="BM251" s="197" t="s">
        <v>430</v>
      </c>
    </row>
    <row r="252" s="2" customFormat="1">
      <c r="A252" s="29"/>
      <c r="B252" s="30"/>
      <c r="C252" s="31"/>
      <c r="D252" s="199" t="s">
        <v>132</v>
      </c>
      <c r="E252" s="31"/>
      <c r="F252" s="200" t="s">
        <v>431</v>
      </c>
      <c r="G252" s="31"/>
      <c r="H252" s="31"/>
      <c r="I252" s="31"/>
      <c r="J252" s="31"/>
      <c r="K252" s="31"/>
      <c r="L252" s="35"/>
      <c r="M252" s="201"/>
      <c r="N252" s="202"/>
      <c r="O252" s="74"/>
      <c r="P252" s="74"/>
      <c r="Q252" s="74"/>
      <c r="R252" s="74"/>
      <c r="S252" s="74"/>
      <c r="T252" s="75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132</v>
      </c>
      <c r="AU252" s="14" t="s">
        <v>78</v>
      </c>
    </row>
    <row r="253" s="2" customFormat="1">
      <c r="A253" s="29"/>
      <c r="B253" s="30"/>
      <c r="C253" s="31"/>
      <c r="D253" s="203" t="s">
        <v>134</v>
      </c>
      <c r="E253" s="31"/>
      <c r="F253" s="204" t="s">
        <v>432</v>
      </c>
      <c r="G253" s="31"/>
      <c r="H253" s="31"/>
      <c r="I253" s="31"/>
      <c r="J253" s="31"/>
      <c r="K253" s="31"/>
      <c r="L253" s="35"/>
      <c r="M253" s="201"/>
      <c r="N253" s="202"/>
      <c r="O253" s="74"/>
      <c r="P253" s="74"/>
      <c r="Q253" s="74"/>
      <c r="R253" s="74"/>
      <c r="S253" s="74"/>
      <c r="T253" s="75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134</v>
      </c>
      <c r="AU253" s="14" t="s">
        <v>78</v>
      </c>
    </row>
    <row r="254" s="2" customFormat="1" ht="24.15" customHeight="1">
      <c r="A254" s="29"/>
      <c r="B254" s="30"/>
      <c r="C254" s="187" t="s">
        <v>433</v>
      </c>
      <c r="D254" s="187" t="s">
        <v>125</v>
      </c>
      <c r="E254" s="188" t="s">
        <v>434</v>
      </c>
      <c r="F254" s="189" t="s">
        <v>435</v>
      </c>
      <c r="G254" s="190" t="s">
        <v>299</v>
      </c>
      <c r="H254" s="191">
        <v>25</v>
      </c>
      <c r="I254" s="192">
        <v>793.12</v>
      </c>
      <c r="J254" s="192">
        <f>ROUND(I254*H254,2)</f>
        <v>19828</v>
      </c>
      <c r="K254" s="189" t="s">
        <v>129</v>
      </c>
      <c r="L254" s="35"/>
      <c r="M254" s="193" t="s">
        <v>17</v>
      </c>
      <c r="N254" s="194" t="s">
        <v>41</v>
      </c>
      <c r="O254" s="195">
        <v>0.84999999999999998</v>
      </c>
      <c r="P254" s="195">
        <f>O254*H254</f>
        <v>21.25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97" t="s">
        <v>218</v>
      </c>
      <c r="AT254" s="197" t="s">
        <v>125</v>
      </c>
      <c r="AU254" s="197" t="s">
        <v>78</v>
      </c>
      <c r="AY254" s="14" t="s">
        <v>124</v>
      </c>
      <c r="BE254" s="198">
        <f>IF(N254="základní",J254,0)</f>
        <v>19828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4" t="s">
        <v>78</v>
      </c>
      <c r="BK254" s="198">
        <f>ROUND(I254*H254,2)</f>
        <v>19828</v>
      </c>
      <c r="BL254" s="14" t="s">
        <v>218</v>
      </c>
      <c r="BM254" s="197" t="s">
        <v>436</v>
      </c>
    </row>
    <row r="255" s="2" customFormat="1">
      <c r="A255" s="29"/>
      <c r="B255" s="30"/>
      <c r="C255" s="31"/>
      <c r="D255" s="199" t="s">
        <v>132</v>
      </c>
      <c r="E255" s="31"/>
      <c r="F255" s="200" t="s">
        <v>437</v>
      </c>
      <c r="G255" s="31"/>
      <c r="H255" s="31"/>
      <c r="I255" s="31"/>
      <c r="J255" s="31"/>
      <c r="K255" s="31"/>
      <c r="L255" s="35"/>
      <c r="M255" s="201"/>
      <c r="N255" s="202"/>
      <c r="O255" s="74"/>
      <c r="P255" s="74"/>
      <c r="Q255" s="74"/>
      <c r="R255" s="74"/>
      <c r="S255" s="74"/>
      <c r="T255" s="75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132</v>
      </c>
      <c r="AU255" s="14" t="s">
        <v>78</v>
      </c>
    </row>
    <row r="256" s="2" customFormat="1">
      <c r="A256" s="29"/>
      <c r="B256" s="30"/>
      <c r="C256" s="31"/>
      <c r="D256" s="203" t="s">
        <v>134</v>
      </c>
      <c r="E256" s="31"/>
      <c r="F256" s="204" t="s">
        <v>438</v>
      </c>
      <c r="G256" s="31"/>
      <c r="H256" s="31"/>
      <c r="I256" s="31"/>
      <c r="J256" s="31"/>
      <c r="K256" s="31"/>
      <c r="L256" s="35"/>
      <c r="M256" s="201"/>
      <c r="N256" s="202"/>
      <c r="O256" s="74"/>
      <c r="P256" s="74"/>
      <c r="Q256" s="74"/>
      <c r="R256" s="74"/>
      <c r="S256" s="74"/>
      <c r="T256" s="75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134</v>
      </c>
      <c r="AU256" s="14" t="s">
        <v>78</v>
      </c>
    </row>
    <row r="257" s="12" customFormat="1" ht="25.92" customHeight="1">
      <c r="A257" s="12"/>
      <c r="B257" s="174"/>
      <c r="C257" s="175"/>
      <c r="D257" s="176" t="s">
        <v>69</v>
      </c>
      <c r="E257" s="177" t="s">
        <v>439</v>
      </c>
      <c r="F257" s="177" t="s">
        <v>440</v>
      </c>
      <c r="G257" s="175"/>
      <c r="H257" s="175"/>
      <c r="I257" s="175"/>
      <c r="J257" s="178">
        <f>BK257</f>
        <v>2215720.9499999997</v>
      </c>
      <c r="K257" s="175"/>
      <c r="L257" s="179"/>
      <c r="M257" s="180"/>
      <c r="N257" s="181"/>
      <c r="O257" s="181"/>
      <c r="P257" s="182">
        <f>SUM(P258:P300)</f>
        <v>643.58999999999992</v>
      </c>
      <c r="Q257" s="181"/>
      <c r="R257" s="182">
        <f>SUM(R258:R300)</f>
        <v>6.5642964809999995</v>
      </c>
      <c r="S257" s="181"/>
      <c r="T257" s="183">
        <f>SUM(T258:T300)</f>
        <v>3.6503500000000004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84" t="s">
        <v>80</v>
      </c>
      <c r="AT257" s="185" t="s">
        <v>69</v>
      </c>
      <c r="AU257" s="185" t="s">
        <v>70</v>
      </c>
      <c r="AY257" s="184" t="s">
        <v>124</v>
      </c>
      <c r="BK257" s="186">
        <f>SUM(BK258:BK300)</f>
        <v>2215720.9499999997</v>
      </c>
    </row>
    <row r="258" s="2" customFormat="1" ht="16.5" customHeight="1">
      <c r="A258" s="29"/>
      <c r="B258" s="30"/>
      <c r="C258" s="187" t="s">
        <v>441</v>
      </c>
      <c r="D258" s="187" t="s">
        <v>125</v>
      </c>
      <c r="E258" s="188" t="s">
        <v>442</v>
      </c>
      <c r="F258" s="189" t="s">
        <v>443</v>
      </c>
      <c r="G258" s="190" t="s">
        <v>444</v>
      </c>
      <c r="H258" s="191">
        <v>55</v>
      </c>
      <c r="I258" s="192">
        <v>255.21000000000001</v>
      </c>
      <c r="J258" s="192">
        <f>ROUND(I258*H258,2)</f>
        <v>14036.549999999999</v>
      </c>
      <c r="K258" s="189" t="s">
        <v>129</v>
      </c>
      <c r="L258" s="35"/>
      <c r="M258" s="193" t="s">
        <v>17</v>
      </c>
      <c r="N258" s="194" t="s">
        <v>41</v>
      </c>
      <c r="O258" s="195">
        <v>0.54800000000000004</v>
      </c>
      <c r="P258" s="195">
        <f>O258*H258</f>
        <v>30.140000000000001</v>
      </c>
      <c r="Q258" s="195">
        <v>0</v>
      </c>
      <c r="R258" s="195">
        <f>Q258*H258</f>
        <v>0</v>
      </c>
      <c r="S258" s="195">
        <v>0.01933</v>
      </c>
      <c r="T258" s="196">
        <f>S258*H258</f>
        <v>1.06315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97" t="s">
        <v>218</v>
      </c>
      <c r="AT258" s="197" t="s">
        <v>125</v>
      </c>
      <c r="AU258" s="197" t="s">
        <v>78</v>
      </c>
      <c r="AY258" s="14" t="s">
        <v>124</v>
      </c>
      <c r="BE258" s="198">
        <f>IF(N258="základní",J258,0)</f>
        <v>14036.549999999999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4" t="s">
        <v>78</v>
      </c>
      <c r="BK258" s="198">
        <f>ROUND(I258*H258,2)</f>
        <v>14036.549999999999</v>
      </c>
      <c r="BL258" s="14" t="s">
        <v>218</v>
      </c>
      <c r="BM258" s="197" t="s">
        <v>445</v>
      </c>
    </row>
    <row r="259" s="2" customFormat="1">
      <c r="A259" s="29"/>
      <c r="B259" s="30"/>
      <c r="C259" s="31"/>
      <c r="D259" s="199" t="s">
        <v>132</v>
      </c>
      <c r="E259" s="31"/>
      <c r="F259" s="200" t="s">
        <v>446</v>
      </c>
      <c r="G259" s="31"/>
      <c r="H259" s="31"/>
      <c r="I259" s="31"/>
      <c r="J259" s="31"/>
      <c r="K259" s="31"/>
      <c r="L259" s="35"/>
      <c r="M259" s="201"/>
      <c r="N259" s="202"/>
      <c r="O259" s="74"/>
      <c r="P259" s="74"/>
      <c r="Q259" s="74"/>
      <c r="R259" s="74"/>
      <c r="S259" s="74"/>
      <c r="T259" s="75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132</v>
      </c>
      <c r="AU259" s="14" t="s">
        <v>78</v>
      </c>
    </row>
    <row r="260" s="2" customFormat="1">
      <c r="A260" s="29"/>
      <c r="B260" s="30"/>
      <c r="C260" s="31"/>
      <c r="D260" s="203" t="s">
        <v>134</v>
      </c>
      <c r="E260" s="31"/>
      <c r="F260" s="204" t="s">
        <v>447</v>
      </c>
      <c r="G260" s="31"/>
      <c r="H260" s="31"/>
      <c r="I260" s="31"/>
      <c r="J260" s="31"/>
      <c r="K260" s="31"/>
      <c r="L260" s="35"/>
      <c r="M260" s="201"/>
      <c r="N260" s="202"/>
      <c r="O260" s="74"/>
      <c r="P260" s="74"/>
      <c r="Q260" s="74"/>
      <c r="R260" s="74"/>
      <c r="S260" s="74"/>
      <c r="T260" s="75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134</v>
      </c>
      <c r="AU260" s="14" t="s">
        <v>78</v>
      </c>
    </row>
    <row r="261" s="2" customFormat="1" ht="24.15" customHeight="1">
      <c r="A261" s="29"/>
      <c r="B261" s="30"/>
      <c r="C261" s="187" t="s">
        <v>448</v>
      </c>
      <c r="D261" s="187" t="s">
        <v>125</v>
      </c>
      <c r="E261" s="188" t="s">
        <v>449</v>
      </c>
      <c r="F261" s="189" t="s">
        <v>450</v>
      </c>
      <c r="G261" s="190" t="s">
        <v>444</v>
      </c>
      <c r="H261" s="191">
        <v>55</v>
      </c>
      <c r="I261" s="192">
        <v>6467.25</v>
      </c>
      <c r="J261" s="192">
        <f>ROUND(I261*H261,2)</f>
        <v>355698.75</v>
      </c>
      <c r="K261" s="189" t="s">
        <v>129</v>
      </c>
      <c r="L261" s="35"/>
      <c r="M261" s="193" t="s">
        <v>17</v>
      </c>
      <c r="N261" s="194" t="s">
        <v>41</v>
      </c>
      <c r="O261" s="195">
        <v>1.3999999999999999</v>
      </c>
      <c r="P261" s="195">
        <f>O261*H261</f>
        <v>77</v>
      </c>
      <c r="Q261" s="195">
        <v>0.029438717</v>
      </c>
      <c r="R261" s="195">
        <f>Q261*H261</f>
        <v>1.6191294350000001</v>
      </c>
      <c r="S261" s="195">
        <v>0</v>
      </c>
      <c r="T261" s="196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97" t="s">
        <v>218</v>
      </c>
      <c r="AT261" s="197" t="s">
        <v>125</v>
      </c>
      <c r="AU261" s="197" t="s">
        <v>78</v>
      </c>
      <c r="AY261" s="14" t="s">
        <v>124</v>
      </c>
      <c r="BE261" s="198">
        <f>IF(N261="základní",J261,0)</f>
        <v>355698.75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4" t="s">
        <v>78</v>
      </c>
      <c r="BK261" s="198">
        <f>ROUND(I261*H261,2)</f>
        <v>355698.75</v>
      </c>
      <c r="BL261" s="14" t="s">
        <v>218</v>
      </c>
      <c r="BM261" s="197" t="s">
        <v>451</v>
      </c>
    </row>
    <row r="262" s="2" customFormat="1">
      <c r="A262" s="29"/>
      <c r="B262" s="30"/>
      <c r="C262" s="31"/>
      <c r="D262" s="199" t="s">
        <v>132</v>
      </c>
      <c r="E262" s="31"/>
      <c r="F262" s="200" t="s">
        <v>452</v>
      </c>
      <c r="G262" s="31"/>
      <c r="H262" s="31"/>
      <c r="I262" s="31"/>
      <c r="J262" s="31"/>
      <c r="K262" s="31"/>
      <c r="L262" s="35"/>
      <c r="M262" s="201"/>
      <c r="N262" s="202"/>
      <c r="O262" s="74"/>
      <c r="P262" s="74"/>
      <c r="Q262" s="74"/>
      <c r="R262" s="74"/>
      <c r="S262" s="74"/>
      <c r="T262" s="75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132</v>
      </c>
      <c r="AU262" s="14" t="s">
        <v>78</v>
      </c>
    </row>
    <row r="263" s="2" customFormat="1">
      <c r="A263" s="29"/>
      <c r="B263" s="30"/>
      <c r="C263" s="31"/>
      <c r="D263" s="203" t="s">
        <v>134</v>
      </c>
      <c r="E263" s="31"/>
      <c r="F263" s="204" t="s">
        <v>453</v>
      </c>
      <c r="G263" s="31"/>
      <c r="H263" s="31"/>
      <c r="I263" s="31"/>
      <c r="J263" s="31"/>
      <c r="K263" s="31"/>
      <c r="L263" s="35"/>
      <c r="M263" s="201"/>
      <c r="N263" s="202"/>
      <c r="O263" s="74"/>
      <c r="P263" s="74"/>
      <c r="Q263" s="74"/>
      <c r="R263" s="74"/>
      <c r="S263" s="74"/>
      <c r="T263" s="75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134</v>
      </c>
      <c r="AU263" s="14" t="s">
        <v>78</v>
      </c>
    </row>
    <row r="264" s="2" customFormat="1" ht="24.15" customHeight="1">
      <c r="A264" s="29"/>
      <c r="B264" s="30"/>
      <c r="C264" s="187" t="s">
        <v>454</v>
      </c>
      <c r="D264" s="187" t="s">
        <v>125</v>
      </c>
      <c r="E264" s="188" t="s">
        <v>455</v>
      </c>
      <c r="F264" s="189" t="s">
        <v>456</v>
      </c>
      <c r="G264" s="190" t="s">
        <v>444</v>
      </c>
      <c r="H264" s="191">
        <v>55</v>
      </c>
      <c r="I264" s="192">
        <v>5438.9099999999999</v>
      </c>
      <c r="J264" s="192">
        <f>ROUND(I264*H264,2)</f>
        <v>299140.04999999999</v>
      </c>
      <c r="K264" s="189" t="s">
        <v>129</v>
      </c>
      <c r="L264" s="35"/>
      <c r="M264" s="193" t="s">
        <v>17</v>
      </c>
      <c r="N264" s="194" t="s">
        <v>41</v>
      </c>
      <c r="O264" s="195">
        <v>0.80000000000000004</v>
      </c>
      <c r="P264" s="195">
        <f>O264*H264</f>
        <v>44</v>
      </c>
      <c r="Q264" s="195">
        <v>0.017689313200000001</v>
      </c>
      <c r="R264" s="195">
        <f>Q264*H264</f>
        <v>0.97291222600000005</v>
      </c>
      <c r="S264" s="195">
        <v>0</v>
      </c>
      <c r="T264" s="196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97" t="s">
        <v>218</v>
      </c>
      <c r="AT264" s="197" t="s">
        <v>125</v>
      </c>
      <c r="AU264" s="197" t="s">
        <v>78</v>
      </c>
      <c r="AY264" s="14" t="s">
        <v>124</v>
      </c>
      <c r="BE264" s="198">
        <f>IF(N264="základní",J264,0)</f>
        <v>299140.04999999999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4" t="s">
        <v>78</v>
      </c>
      <c r="BK264" s="198">
        <f>ROUND(I264*H264,2)</f>
        <v>299140.04999999999</v>
      </c>
      <c r="BL264" s="14" t="s">
        <v>218</v>
      </c>
      <c r="BM264" s="197" t="s">
        <v>457</v>
      </c>
    </row>
    <row r="265" s="2" customFormat="1">
      <c r="A265" s="29"/>
      <c r="B265" s="30"/>
      <c r="C265" s="31"/>
      <c r="D265" s="199" t="s">
        <v>132</v>
      </c>
      <c r="E265" s="31"/>
      <c r="F265" s="200" t="s">
        <v>458</v>
      </c>
      <c r="G265" s="31"/>
      <c r="H265" s="31"/>
      <c r="I265" s="31"/>
      <c r="J265" s="31"/>
      <c r="K265" s="31"/>
      <c r="L265" s="35"/>
      <c r="M265" s="201"/>
      <c r="N265" s="202"/>
      <c r="O265" s="74"/>
      <c r="P265" s="74"/>
      <c r="Q265" s="74"/>
      <c r="R265" s="74"/>
      <c r="S265" s="74"/>
      <c r="T265" s="75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4" t="s">
        <v>132</v>
      </c>
      <c r="AU265" s="14" t="s">
        <v>78</v>
      </c>
    </row>
    <row r="266" s="2" customFormat="1">
      <c r="A266" s="29"/>
      <c r="B266" s="30"/>
      <c r="C266" s="31"/>
      <c r="D266" s="203" t="s">
        <v>134</v>
      </c>
      <c r="E266" s="31"/>
      <c r="F266" s="204" t="s">
        <v>459</v>
      </c>
      <c r="G266" s="31"/>
      <c r="H266" s="31"/>
      <c r="I266" s="31"/>
      <c r="J266" s="31"/>
      <c r="K266" s="31"/>
      <c r="L266" s="35"/>
      <c r="M266" s="201"/>
      <c r="N266" s="202"/>
      <c r="O266" s="74"/>
      <c r="P266" s="74"/>
      <c r="Q266" s="74"/>
      <c r="R266" s="74"/>
      <c r="S266" s="74"/>
      <c r="T266" s="75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4" t="s">
        <v>134</v>
      </c>
      <c r="AU266" s="14" t="s">
        <v>78</v>
      </c>
    </row>
    <row r="267" s="2" customFormat="1" ht="16.5" customHeight="1">
      <c r="A267" s="29"/>
      <c r="B267" s="30"/>
      <c r="C267" s="187" t="s">
        <v>460</v>
      </c>
      <c r="D267" s="187" t="s">
        <v>125</v>
      </c>
      <c r="E267" s="188" t="s">
        <v>461</v>
      </c>
      <c r="F267" s="189" t="s">
        <v>462</v>
      </c>
      <c r="G267" s="190" t="s">
        <v>444</v>
      </c>
      <c r="H267" s="191">
        <v>100</v>
      </c>
      <c r="I267" s="192">
        <v>168.59</v>
      </c>
      <c r="J267" s="192">
        <f>ROUND(I267*H267,2)</f>
        <v>16859</v>
      </c>
      <c r="K267" s="189" t="s">
        <v>129</v>
      </c>
      <c r="L267" s="35"/>
      <c r="M267" s="193" t="s">
        <v>17</v>
      </c>
      <c r="N267" s="194" t="s">
        <v>41</v>
      </c>
      <c r="O267" s="195">
        <v>0.36199999999999999</v>
      </c>
      <c r="P267" s="195">
        <f>O267*H267</f>
        <v>36.199999999999996</v>
      </c>
      <c r="Q267" s="195">
        <v>0</v>
      </c>
      <c r="R267" s="195">
        <f>Q267*H267</f>
        <v>0</v>
      </c>
      <c r="S267" s="195">
        <v>0.019460000000000002</v>
      </c>
      <c r="T267" s="196">
        <f>S267*H267</f>
        <v>1.9460000000000002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97" t="s">
        <v>218</v>
      </c>
      <c r="AT267" s="197" t="s">
        <v>125</v>
      </c>
      <c r="AU267" s="197" t="s">
        <v>78</v>
      </c>
      <c r="AY267" s="14" t="s">
        <v>124</v>
      </c>
      <c r="BE267" s="198">
        <f>IF(N267="základní",J267,0)</f>
        <v>16859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4" t="s">
        <v>78</v>
      </c>
      <c r="BK267" s="198">
        <f>ROUND(I267*H267,2)</f>
        <v>16859</v>
      </c>
      <c r="BL267" s="14" t="s">
        <v>218</v>
      </c>
      <c r="BM267" s="197" t="s">
        <v>463</v>
      </c>
    </row>
    <row r="268" s="2" customFormat="1">
      <c r="A268" s="29"/>
      <c r="B268" s="30"/>
      <c r="C268" s="31"/>
      <c r="D268" s="199" t="s">
        <v>132</v>
      </c>
      <c r="E268" s="31"/>
      <c r="F268" s="200" t="s">
        <v>464</v>
      </c>
      <c r="G268" s="31"/>
      <c r="H268" s="31"/>
      <c r="I268" s="31"/>
      <c r="J268" s="31"/>
      <c r="K268" s="31"/>
      <c r="L268" s="35"/>
      <c r="M268" s="201"/>
      <c r="N268" s="202"/>
      <c r="O268" s="74"/>
      <c r="P268" s="74"/>
      <c r="Q268" s="74"/>
      <c r="R268" s="74"/>
      <c r="S268" s="74"/>
      <c r="T268" s="75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4" t="s">
        <v>132</v>
      </c>
      <c r="AU268" s="14" t="s">
        <v>78</v>
      </c>
    </row>
    <row r="269" s="2" customFormat="1">
      <c r="A269" s="29"/>
      <c r="B269" s="30"/>
      <c r="C269" s="31"/>
      <c r="D269" s="203" t="s">
        <v>134</v>
      </c>
      <c r="E269" s="31"/>
      <c r="F269" s="204" t="s">
        <v>465</v>
      </c>
      <c r="G269" s="31"/>
      <c r="H269" s="31"/>
      <c r="I269" s="31"/>
      <c r="J269" s="31"/>
      <c r="K269" s="31"/>
      <c r="L269" s="35"/>
      <c r="M269" s="201"/>
      <c r="N269" s="202"/>
      <c r="O269" s="74"/>
      <c r="P269" s="74"/>
      <c r="Q269" s="74"/>
      <c r="R269" s="74"/>
      <c r="S269" s="74"/>
      <c r="T269" s="75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4" t="s">
        <v>134</v>
      </c>
      <c r="AU269" s="14" t="s">
        <v>78</v>
      </c>
    </row>
    <row r="270" s="2" customFormat="1" ht="24.15" customHeight="1">
      <c r="A270" s="29"/>
      <c r="B270" s="30"/>
      <c r="C270" s="187" t="s">
        <v>466</v>
      </c>
      <c r="D270" s="187" t="s">
        <v>125</v>
      </c>
      <c r="E270" s="188" t="s">
        <v>467</v>
      </c>
      <c r="F270" s="189" t="s">
        <v>468</v>
      </c>
      <c r="G270" s="190" t="s">
        <v>444</v>
      </c>
      <c r="H270" s="191">
        <v>100</v>
      </c>
      <c r="I270" s="192">
        <v>5050.79</v>
      </c>
      <c r="J270" s="192">
        <f>ROUND(I270*H270,2)</f>
        <v>505079</v>
      </c>
      <c r="K270" s="189" t="s">
        <v>129</v>
      </c>
      <c r="L270" s="35"/>
      <c r="M270" s="193" t="s">
        <v>17</v>
      </c>
      <c r="N270" s="194" t="s">
        <v>41</v>
      </c>
      <c r="O270" s="195">
        <v>1.1000000000000001</v>
      </c>
      <c r="P270" s="195">
        <f>O270*H270</f>
        <v>110.00000000000001</v>
      </c>
      <c r="Q270" s="195">
        <v>0.0169705302</v>
      </c>
      <c r="R270" s="195">
        <f>Q270*H270</f>
        <v>1.69705302</v>
      </c>
      <c r="S270" s="195">
        <v>0</v>
      </c>
      <c r="T270" s="196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97" t="s">
        <v>218</v>
      </c>
      <c r="AT270" s="197" t="s">
        <v>125</v>
      </c>
      <c r="AU270" s="197" t="s">
        <v>78</v>
      </c>
      <c r="AY270" s="14" t="s">
        <v>124</v>
      </c>
      <c r="BE270" s="198">
        <f>IF(N270="základní",J270,0)</f>
        <v>505079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4" t="s">
        <v>78</v>
      </c>
      <c r="BK270" s="198">
        <f>ROUND(I270*H270,2)</f>
        <v>505079</v>
      </c>
      <c r="BL270" s="14" t="s">
        <v>218</v>
      </c>
      <c r="BM270" s="197" t="s">
        <v>469</v>
      </c>
    </row>
    <row r="271" s="2" customFormat="1">
      <c r="A271" s="29"/>
      <c r="B271" s="30"/>
      <c r="C271" s="31"/>
      <c r="D271" s="199" t="s">
        <v>132</v>
      </c>
      <c r="E271" s="31"/>
      <c r="F271" s="200" t="s">
        <v>470</v>
      </c>
      <c r="G271" s="31"/>
      <c r="H271" s="31"/>
      <c r="I271" s="31"/>
      <c r="J271" s="31"/>
      <c r="K271" s="31"/>
      <c r="L271" s="35"/>
      <c r="M271" s="201"/>
      <c r="N271" s="202"/>
      <c r="O271" s="74"/>
      <c r="P271" s="74"/>
      <c r="Q271" s="74"/>
      <c r="R271" s="74"/>
      <c r="S271" s="74"/>
      <c r="T271" s="75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4" t="s">
        <v>132</v>
      </c>
      <c r="AU271" s="14" t="s">
        <v>78</v>
      </c>
    </row>
    <row r="272" s="2" customFormat="1">
      <c r="A272" s="29"/>
      <c r="B272" s="30"/>
      <c r="C272" s="31"/>
      <c r="D272" s="203" t="s">
        <v>134</v>
      </c>
      <c r="E272" s="31"/>
      <c r="F272" s="204" t="s">
        <v>471</v>
      </c>
      <c r="G272" s="31"/>
      <c r="H272" s="31"/>
      <c r="I272" s="31"/>
      <c r="J272" s="31"/>
      <c r="K272" s="31"/>
      <c r="L272" s="35"/>
      <c r="M272" s="201"/>
      <c r="N272" s="202"/>
      <c r="O272" s="74"/>
      <c r="P272" s="74"/>
      <c r="Q272" s="74"/>
      <c r="R272" s="74"/>
      <c r="S272" s="74"/>
      <c r="T272" s="75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T272" s="14" t="s">
        <v>134</v>
      </c>
      <c r="AU272" s="14" t="s">
        <v>78</v>
      </c>
    </row>
    <row r="273" s="2" customFormat="1" ht="24.15" customHeight="1">
      <c r="A273" s="29"/>
      <c r="B273" s="30"/>
      <c r="C273" s="187" t="s">
        <v>472</v>
      </c>
      <c r="D273" s="187" t="s">
        <v>125</v>
      </c>
      <c r="E273" s="188" t="s">
        <v>473</v>
      </c>
      <c r="F273" s="189" t="s">
        <v>474</v>
      </c>
      <c r="G273" s="190" t="s">
        <v>444</v>
      </c>
      <c r="H273" s="191">
        <v>40</v>
      </c>
      <c r="I273" s="192">
        <v>7534.1700000000001</v>
      </c>
      <c r="J273" s="192">
        <f>ROUND(I273*H273,2)</f>
        <v>301366.79999999999</v>
      </c>
      <c r="K273" s="189" t="s">
        <v>129</v>
      </c>
      <c r="L273" s="35"/>
      <c r="M273" s="193" t="s">
        <v>17</v>
      </c>
      <c r="N273" s="194" t="s">
        <v>41</v>
      </c>
      <c r="O273" s="195">
        <v>2.3199999999999998</v>
      </c>
      <c r="P273" s="195">
        <f>O273*H273</f>
        <v>92.799999999999997</v>
      </c>
      <c r="Q273" s="195">
        <v>0.026665399999999999</v>
      </c>
      <c r="R273" s="195">
        <f>Q273*H273</f>
        <v>1.066616</v>
      </c>
      <c r="S273" s="195">
        <v>0</v>
      </c>
      <c r="T273" s="196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97" t="s">
        <v>218</v>
      </c>
      <c r="AT273" s="197" t="s">
        <v>125</v>
      </c>
      <c r="AU273" s="197" t="s">
        <v>78</v>
      </c>
      <c r="AY273" s="14" t="s">
        <v>124</v>
      </c>
      <c r="BE273" s="198">
        <f>IF(N273="základní",J273,0)</f>
        <v>301366.79999999999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4" t="s">
        <v>78</v>
      </c>
      <c r="BK273" s="198">
        <f>ROUND(I273*H273,2)</f>
        <v>301366.79999999999</v>
      </c>
      <c r="BL273" s="14" t="s">
        <v>218</v>
      </c>
      <c r="BM273" s="197" t="s">
        <v>475</v>
      </c>
    </row>
    <row r="274" s="2" customFormat="1">
      <c r="A274" s="29"/>
      <c r="B274" s="30"/>
      <c r="C274" s="31"/>
      <c r="D274" s="199" t="s">
        <v>132</v>
      </c>
      <c r="E274" s="31"/>
      <c r="F274" s="200" t="s">
        <v>476</v>
      </c>
      <c r="G274" s="31"/>
      <c r="H274" s="31"/>
      <c r="I274" s="31"/>
      <c r="J274" s="31"/>
      <c r="K274" s="31"/>
      <c r="L274" s="35"/>
      <c r="M274" s="201"/>
      <c r="N274" s="202"/>
      <c r="O274" s="74"/>
      <c r="P274" s="74"/>
      <c r="Q274" s="74"/>
      <c r="R274" s="74"/>
      <c r="S274" s="74"/>
      <c r="T274" s="75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T274" s="14" t="s">
        <v>132</v>
      </c>
      <c r="AU274" s="14" t="s">
        <v>78</v>
      </c>
    </row>
    <row r="275" s="2" customFormat="1">
      <c r="A275" s="29"/>
      <c r="B275" s="30"/>
      <c r="C275" s="31"/>
      <c r="D275" s="203" t="s">
        <v>134</v>
      </c>
      <c r="E275" s="31"/>
      <c r="F275" s="204" t="s">
        <v>477</v>
      </c>
      <c r="G275" s="31"/>
      <c r="H275" s="31"/>
      <c r="I275" s="31"/>
      <c r="J275" s="31"/>
      <c r="K275" s="31"/>
      <c r="L275" s="35"/>
      <c r="M275" s="201"/>
      <c r="N275" s="202"/>
      <c r="O275" s="74"/>
      <c r="P275" s="74"/>
      <c r="Q275" s="74"/>
      <c r="R275" s="74"/>
      <c r="S275" s="74"/>
      <c r="T275" s="75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134</v>
      </c>
      <c r="AU275" s="14" t="s">
        <v>78</v>
      </c>
    </row>
    <row r="276" s="2" customFormat="1" ht="37.8" customHeight="1">
      <c r="A276" s="29"/>
      <c r="B276" s="30"/>
      <c r="C276" s="187" t="s">
        <v>478</v>
      </c>
      <c r="D276" s="187" t="s">
        <v>125</v>
      </c>
      <c r="E276" s="188" t="s">
        <v>479</v>
      </c>
      <c r="F276" s="189" t="s">
        <v>480</v>
      </c>
      <c r="G276" s="190" t="s">
        <v>444</v>
      </c>
      <c r="H276" s="191">
        <v>40</v>
      </c>
      <c r="I276" s="192">
        <v>9346.7399999999998</v>
      </c>
      <c r="J276" s="192">
        <f>ROUND(I276*H276,2)</f>
        <v>373869.59999999998</v>
      </c>
      <c r="K276" s="189" t="s">
        <v>129</v>
      </c>
      <c r="L276" s="35"/>
      <c r="M276" s="193" t="s">
        <v>17</v>
      </c>
      <c r="N276" s="194" t="s">
        <v>41</v>
      </c>
      <c r="O276" s="195">
        <v>3.3199999999999998</v>
      </c>
      <c r="P276" s="195">
        <f>O276*H276</f>
        <v>132.79999999999998</v>
      </c>
      <c r="Q276" s="195">
        <v>0.022224899999999999</v>
      </c>
      <c r="R276" s="195">
        <f>Q276*H276</f>
        <v>0.8889959999999999</v>
      </c>
      <c r="S276" s="195">
        <v>0</v>
      </c>
      <c r="T276" s="196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97" t="s">
        <v>218</v>
      </c>
      <c r="AT276" s="197" t="s">
        <v>125</v>
      </c>
      <c r="AU276" s="197" t="s">
        <v>78</v>
      </c>
      <c r="AY276" s="14" t="s">
        <v>124</v>
      </c>
      <c r="BE276" s="198">
        <f>IF(N276="základní",J276,0)</f>
        <v>373869.59999999998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14" t="s">
        <v>78</v>
      </c>
      <c r="BK276" s="198">
        <f>ROUND(I276*H276,2)</f>
        <v>373869.59999999998</v>
      </c>
      <c r="BL276" s="14" t="s">
        <v>218</v>
      </c>
      <c r="BM276" s="197" t="s">
        <v>481</v>
      </c>
    </row>
    <row r="277" s="2" customFormat="1">
      <c r="A277" s="29"/>
      <c r="B277" s="30"/>
      <c r="C277" s="31"/>
      <c r="D277" s="199" t="s">
        <v>132</v>
      </c>
      <c r="E277" s="31"/>
      <c r="F277" s="200" t="s">
        <v>482</v>
      </c>
      <c r="G277" s="31"/>
      <c r="H277" s="31"/>
      <c r="I277" s="31"/>
      <c r="J277" s="31"/>
      <c r="K277" s="31"/>
      <c r="L277" s="35"/>
      <c r="M277" s="201"/>
      <c r="N277" s="202"/>
      <c r="O277" s="74"/>
      <c r="P277" s="74"/>
      <c r="Q277" s="74"/>
      <c r="R277" s="74"/>
      <c r="S277" s="74"/>
      <c r="T277" s="75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4" t="s">
        <v>132</v>
      </c>
      <c r="AU277" s="14" t="s">
        <v>78</v>
      </c>
    </row>
    <row r="278" s="2" customFormat="1">
      <c r="A278" s="29"/>
      <c r="B278" s="30"/>
      <c r="C278" s="31"/>
      <c r="D278" s="203" t="s">
        <v>134</v>
      </c>
      <c r="E278" s="31"/>
      <c r="F278" s="204" t="s">
        <v>483</v>
      </c>
      <c r="G278" s="31"/>
      <c r="H278" s="31"/>
      <c r="I278" s="31"/>
      <c r="J278" s="31"/>
      <c r="K278" s="31"/>
      <c r="L278" s="35"/>
      <c r="M278" s="201"/>
      <c r="N278" s="202"/>
      <c r="O278" s="74"/>
      <c r="P278" s="74"/>
      <c r="Q278" s="74"/>
      <c r="R278" s="74"/>
      <c r="S278" s="74"/>
      <c r="T278" s="75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134</v>
      </c>
      <c r="AU278" s="14" t="s">
        <v>78</v>
      </c>
    </row>
    <row r="279" s="2" customFormat="1" ht="24.15" customHeight="1">
      <c r="A279" s="29"/>
      <c r="B279" s="30"/>
      <c r="C279" s="187" t="s">
        <v>484</v>
      </c>
      <c r="D279" s="187" t="s">
        <v>125</v>
      </c>
      <c r="E279" s="188" t="s">
        <v>485</v>
      </c>
      <c r="F279" s="189" t="s">
        <v>486</v>
      </c>
      <c r="G279" s="190" t="s">
        <v>444</v>
      </c>
      <c r="H279" s="191">
        <v>35</v>
      </c>
      <c r="I279" s="192">
        <v>596</v>
      </c>
      <c r="J279" s="192">
        <f>ROUND(I279*H279,2)</f>
        <v>20860</v>
      </c>
      <c r="K279" s="189" t="s">
        <v>17</v>
      </c>
      <c r="L279" s="35"/>
      <c r="M279" s="193" t="s">
        <v>17</v>
      </c>
      <c r="N279" s="194" t="s">
        <v>41</v>
      </c>
      <c r="O279" s="195">
        <v>0</v>
      </c>
      <c r="P279" s="195">
        <f>O279*H279</f>
        <v>0</v>
      </c>
      <c r="Q279" s="195">
        <v>0</v>
      </c>
      <c r="R279" s="195">
        <f>Q279*H279</f>
        <v>0</v>
      </c>
      <c r="S279" s="195">
        <v>0</v>
      </c>
      <c r="T279" s="196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97" t="s">
        <v>218</v>
      </c>
      <c r="AT279" s="197" t="s">
        <v>125</v>
      </c>
      <c r="AU279" s="197" t="s">
        <v>78</v>
      </c>
      <c r="AY279" s="14" t="s">
        <v>124</v>
      </c>
      <c r="BE279" s="198">
        <f>IF(N279="základní",J279,0)</f>
        <v>20860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14" t="s">
        <v>78</v>
      </c>
      <c r="BK279" s="198">
        <f>ROUND(I279*H279,2)</f>
        <v>20860</v>
      </c>
      <c r="BL279" s="14" t="s">
        <v>218</v>
      </c>
      <c r="BM279" s="197" t="s">
        <v>487</v>
      </c>
    </row>
    <row r="280" s="2" customFormat="1">
      <c r="A280" s="29"/>
      <c r="B280" s="30"/>
      <c r="C280" s="31"/>
      <c r="D280" s="199" t="s">
        <v>132</v>
      </c>
      <c r="E280" s="31"/>
      <c r="F280" s="200" t="s">
        <v>486</v>
      </c>
      <c r="G280" s="31"/>
      <c r="H280" s="31"/>
      <c r="I280" s="31"/>
      <c r="J280" s="31"/>
      <c r="K280" s="31"/>
      <c r="L280" s="35"/>
      <c r="M280" s="201"/>
      <c r="N280" s="202"/>
      <c r="O280" s="74"/>
      <c r="P280" s="74"/>
      <c r="Q280" s="74"/>
      <c r="R280" s="74"/>
      <c r="S280" s="74"/>
      <c r="T280" s="75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4" t="s">
        <v>132</v>
      </c>
      <c r="AU280" s="14" t="s">
        <v>78</v>
      </c>
    </row>
    <row r="281" s="2" customFormat="1" ht="24.15" customHeight="1">
      <c r="A281" s="29"/>
      <c r="B281" s="30"/>
      <c r="C281" s="187" t="s">
        <v>488</v>
      </c>
      <c r="D281" s="187" t="s">
        <v>125</v>
      </c>
      <c r="E281" s="188" t="s">
        <v>489</v>
      </c>
      <c r="F281" s="189" t="s">
        <v>490</v>
      </c>
      <c r="G281" s="190" t="s">
        <v>444</v>
      </c>
      <c r="H281" s="191">
        <v>35</v>
      </c>
      <c r="I281" s="192">
        <v>596</v>
      </c>
      <c r="J281" s="192">
        <f>ROUND(I281*H281,2)</f>
        <v>20860</v>
      </c>
      <c r="K281" s="189" t="s">
        <v>17</v>
      </c>
      <c r="L281" s="35"/>
      <c r="M281" s="193" t="s">
        <v>17</v>
      </c>
      <c r="N281" s="194" t="s">
        <v>41</v>
      </c>
      <c r="O281" s="195">
        <v>0</v>
      </c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97" t="s">
        <v>218</v>
      </c>
      <c r="AT281" s="197" t="s">
        <v>125</v>
      </c>
      <c r="AU281" s="197" t="s">
        <v>78</v>
      </c>
      <c r="AY281" s="14" t="s">
        <v>124</v>
      </c>
      <c r="BE281" s="198">
        <f>IF(N281="základní",J281,0)</f>
        <v>20860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4" t="s">
        <v>78</v>
      </c>
      <c r="BK281" s="198">
        <f>ROUND(I281*H281,2)</f>
        <v>20860</v>
      </c>
      <c r="BL281" s="14" t="s">
        <v>218</v>
      </c>
      <c r="BM281" s="197" t="s">
        <v>491</v>
      </c>
    </row>
    <row r="282" s="2" customFormat="1">
      <c r="A282" s="29"/>
      <c r="B282" s="30"/>
      <c r="C282" s="31"/>
      <c r="D282" s="199" t="s">
        <v>132</v>
      </c>
      <c r="E282" s="31"/>
      <c r="F282" s="200" t="s">
        <v>490</v>
      </c>
      <c r="G282" s="31"/>
      <c r="H282" s="31"/>
      <c r="I282" s="31"/>
      <c r="J282" s="31"/>
      <c r="K282" s="31"/>
      <c r="L282" s="35"/>
      <c r="M282" s="201"/>
      <c r="N282" s="202"/>
      <c r="O282" s="74"/>
      <c r="P282" s="74"/>
      <c r="Q282" s="74"/>
      <c r="R282" s="74"/>
      <c r="S282" s="74"/>
      <c r="T282" s="75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4" t="s">
        <v>132</v>
      </c>
      <c r="AU282" s="14" t="s">
        <v>78</v>
      </c>
    </row>
    <row r="283" s="2" customFormat="1" ht="16.5" customHeight="1">
      <c r="A283" s="29"/>
      <c r="B283" s="30"/>
      <c r="C283" s="187" t="s">
        <v>492</v>
      </c>
      <c r="D283" s="187" t="s">
        <v>125</v>
      </c>
      <c r="E283" s="188" t="s">
        <v>493</v>
      </c>
      <c r="F283" s="189" t="s">
        <v>494</v>
      </c>
      <c r="G283" s="190" t="s">
        <v>444</v>
      </c>
      <c r="H283" s="191">
        <v>20</v>
      </c>
      <c r="I283" s="192">
        <v>269.64999999999998</v>
      </c>
      <c r="J283" s="192">
        <f>ROUND(I283*H283,2)</f>
        <v>5393</v>
      </c>
      <c r="K283" s="189" t="s">
        <v>129</v>
      </c>
      <c r="L283" s="35"/>
      <c r="M283" s="193" t="s">
        <v>17</v>
      </c>
      <c r="N283" s="194" t="s">
        <v>41</v>
      </c>
      <c r="O283" s="195">
        <v>0.57899999999999996</v>
      </c>
      <c r="P283" s="195">
        <f>O283*H283</f>
        <v>11.579999999999998</v>
      </c>
      <c r="Q283" s="195">
        <v>0</v>
      </c>
      <c r="R283" s="195">
        <f>Q283*H283</f>
        <v>0</v>
      </c>
      <c r="S283" s="195">
        <v>0.018800000000000001</v>
      </c>
      <c r="T283" s="196">
        <f>S283*H283</f>
        <v>0.376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97" t="s">
        <v>218</v>
      </c>
      <c r="AT283" s="197" t="s">
        <v>125</v>
      </c>
      <c r="AU283" s="197" t="s">
        <v>78</v>
      </c>
      <c r="AY283" s="14" t="s">
        <v>124</v>
      </c>
      <c r="BE283" s="198">
        <f>IF(N283="základní",J283,0)</f>
        <v>5393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4" t="s">
        <v>78</v>
      </c>
      <c r="BK283" s="198">
        <f>ROUND(I283*H283,2)</f>
        <v>5393</v>
      </c>
      <c r="BL283" s="14" t="s">
        <v>218</v>
      </c>
      <c r="BM283" s="197" t="s">
        <v>495</v>
      </c>
    </row>
    <row r="284" s="2" customFormat="1">
      <c r="A284" s="29"/>
      <c r="B284" s="30"/>
      <c r="C284" s="31"/>
      <c r="D284" s="199" t="s">
        <v>132</v>
      </c>
      <c r="E284" s="31"/>
      <c r="F284" s="200" t="s">
        <v>496</v>
      </c>
      <c r="G284" s="31"/>
      <c r="H284" s="31"/>
      <c r="I284" s="31"/>
      <c r="J284" s="31"/>
      <c r="K284" s="31"/>
      <c r="L284" s="35"/>
      <c r="M284" s="201"/>
      <c r="N284" s="202"/>
      <c r="O284" s="74"/>
      <c r="P284" s="74"/>
      <c r="Q284" s="74"/>
      <c r="R284" s="74"/>
      <c r="S284" s="74"/>
      <c r="T284" s="75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132</v>
      </c>
      <c r="AU284" s="14" t="s">
        <v>78</v>
      </c>
    </row>
    <row r="285" s="2" customFormat="1">
      <c r="A285" s="29"/>
      <c r="B285" s="30"/>
      <c r="C285" s="31"/>
      <c r="D285" s="203" t="s">
        <v>134</v>
      </c>
      <c r="E285" s="31"/>
      <c r="F285" s="204" t="s">
        <v>497</v>
      </c>
      <c r="G285" s="31"/>
      <c r="H285" s="31"/>
      <c r="I285" s="31"/>
      <c r="J285" s="31"/>
      <c r="K285" s="31"/>
      <c r="L285" s="35"/>
      <c r="M285" s="201"/>
      <c r="N285" s="202"/>
      <c r="O285" s="74"/>
      <c r="P285" s="74"/>
      <c r="Q285" s="74"/>
      <c r="R285" s="74"/>
      <c r="S285" s="74"/>
      <c r="T285" s="75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T285" s="14" t="s">
        <v>134</v>
      </c>
      <c r="AU285" s="14" t="s">
        <v>78</v>
      </c>
    </row>
    <row r="286" s="2" customFormat="1" ht="16.5" customHeight="1">
      <c r="A286" s="29"/>
      <c r="B286" s="30"/>
      <c r="C286" s="187" t="s">
        <v>498</v>
      </c>
      <c r="D286" s="187" t="s">
        <v>125</v>
      </c>
      <c r="E286" s="188" t="s">
        <v>499</v>
      </c>
      <c r="F286" s="189" t="s">
        <v>500</v>
      </c>
      <c r="G286" s="190" t="s">
        <v>444</v>
      </c>
      <c r="H286" s="191">
        <v>170</v>
      </c>
      <c r="I286" s="192">
        <v>101.06</v>
      </c>
      <c r="J286" s="192">
        <f>ROUND(I286*H286,2)</f>
        <v>17180.200000000001</v>
      </c>
      <c r="K286" s="189" t="s">
        <v>129</v>
      </c>
      <c r="L286" s="35"/>
      <c r="M286" s="193" t="s">
        <v>17</v>
      </c>
      <c r="N286" s="194" t="s">
        <v>41</v>
      </c>
      <c r="O286" s="195">
        <v>0.217</v>
      </c>
      <c r="P286" s="195">
        <f>O286*H286</f>
        <v>36.890000000000001</v>
      </c>
      <c r="Q286" s="195">
        <v>0</v>
      </c>
      <c r="R286" s="195">
        <f>Q286*H286</f>
        <v>0</v>
      </c>
      <c r="S286" s="195">
        <v>0.00156</v>
      </c>
      <c r="T286" s="196">
        <f>S286*H286</f>
        <v>0.26519999999999999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97" t="s">
        <v>218</v>
      </c>
      <c r="AT286" s="197" t="s">
        <v>125</v>
      </c>
      <c r="AU286" s="197" t="s">
        <v>78</v>
      </c>
      <c r="AY286" s="14" t="s">
        <v>124</v>
      </c>
      <c r="BE286" s="198">
        <f>IF(N286="základní",J286,0)</f>
        <v>17180.200000000001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4" t="s">
        <v>78</v>
      </c>
      <c r="BK286" s="198">
        <f>ROUND(I286*H286,2)</f>
        <v>17180.200000000001</v>
      </c>
      <c r="BL286" s="14" t="s">
        <v>218</v>
      </c>
      <c r="BM286" s="197" t="s">
        <v>501</v>
      </c>
    </row>
    <row r="287" s="2" customFormat="1">
      <c r="A287" s="29"/>
      <c r="B287" s="30"/>
      <c r="C287" s="31"/>
      <c r="D287" s="199" t="s">
        <v>132</v>
      </c>
      <c r="E287" s="31"/>
      <c r="F287" s="200" t="s">
        <v>502</v>
      </c>
      <c r="G287" s="31"/>
      <c r="H287" s="31"/>
      <c r="I287" s="31"/>
      <c r="J287" s="31"/>
      <c r="K287" s="31"/>
      <c r="L287" s="35"/>
      <c r="M287" s="201"/>
      <c r="N287" s="202"/>
      <c r="O287" s="74"/>
      <c r="P287" s="74"/>
      <c r="Q287" s="74"/>
      <c r="R287" s="74"/>
      <c r="S287" s="74"/>
      <c r="T287" s="75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T287" s="14" t="s">
        <v>132</v>
      </c>
      <c r="AU287" s="14" t="s">
        <v>78</v>
      </c>
    </row>
    <row r="288" s="2" customFormat="1">
      <c r="A288" s="29"/>
      <c r="B288" s="30"/>
      <c r="C288" s="31"/>
      <c r="D288" s="203" t="s">
        <v>134</v>
      </c>
      <c r="E288" s="31"/>
      <c r="F288" s="204" t="s">
        <v>503</v>
      </c>
      <c r="G288" s="31"/>
      <c r="H288" s="31"/>
      <c r="I288" s="31"/>
      <c r="J288" s="31"/>
      <c r="K288" s="31"/>
      <c r="L288" s="35"/>
      <c r="M288" s="201"/>
      <c r="N288" s="202"/>
      <c r="O288" s="74"/>
      <c r="P288" s="74"/>
      <c r="Q288" s="74"/>
      <c r="R288" s="74"/>
      <c r="S288" s="74"/>
      <c r="T288" s="75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4" t="s">
        <v>134</v>
      </c>
      <c r="AU288" s="14" t="s">
        <v>78</v>
      </c>
    </row>
    <row r="289" s="2" customFormat="1" ht="21.75" customHeight="1">
      <c r="A289" s="29"/>
      <c r="B289" s="30"/>
      <c r="C289" s="187" t="s">
        <v>504</v>
      </c>
      <c r="D289" s="187" t="s">
        <v>125</v>
      </c>
      <c r="E289" s="188" t="s">
        <v>505</v>
      </c>
      <c r="F289" s="189" t="s">
        <v>506</v>
      </c>
      <c r="G289" s="190" t="s">
        <v>444</v>
      </c>
      <c r="H289" s="191">
        <v>100</v>
      </c>
      <c r="I289" s="192">
        <v>1796.1500000000001</v>
      </c>
      <c r="J289" s="192">
        <f>ROUND(I289*H289,2)</f>
        <v>179615</v>
      </c>
      <c r="K289" s="189" t="s">
        <v>129</v>
      </c>
      <c r="L289" s="35"/>
      <c r="M289" s="193" t="s">
        <v>17</v>
      </c>
      <c r="N289" s="194" t="s">
        <v>41</v>
      </c>
      <c r="O289" s="195">
        <v>0.20000000000000001</v>
      </c>
      <c r="P289" s="195">
        <f>O289*H289</f>
        <v>20</v>
      </c>
      <c r="Q289" s="195">
        <v>0.0018</v>
      </c>
      <c r="R289" s="195">
        <f>Q289*H289</f>
        <v>0.17999999999999999</v>
      </c>
      <c r="S289" s="195">
        <v>0</v>
      </c>
      <c r="T289" s="196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97" t="s">
        <v>218</v>
      </c>
      <c r="AT289" s="197" t="s">
        <v>125</v>
      </c>
      <c r="AU289" s="197" t="s">
        <v>78</v>
      </c>
      <c r="AY289" s="14" t="s">
        <v>124</v>
      </c>
      <c r="BE289" s="198">
        <f>IF(N289="základní",J289,0)</f>
        <v>179615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4" t="s">
        <v>78</v>
      </c>
      <c r="BK289" s="198">
        <f>ROUND(I289*H289,2)</f>
        <v>179615</v>
      </c>
      <c r="BL289" s="14" t="s">
        <v>218</v>
      </c>
      <c r="BM289" s="197" t="s">
        <v>507</v>
      </c>
    </row>
    <row r="290" s="2" customFormat="1">
      <c r="A290" s="29"/>
      <c r="B290" s="30"/>
      <c r="C290" s="31"/>
      <c r="D290" s="199" t="s">
        <v>132</v>
      </c>
      <c r="E290" s="31"/>
      <c r="F290" s="200" t="s">
        <v>508</v>
      </c>
      <c r="G290" s="31"/>
      <c r="H290" s="31"/>
      <c r="I290" s="31"/>
      <c r="J290" s="31"/>
      <c r="K290" s="31"/>
      <c r="L290" s="35"/>
      <c r="M290" s="201"/>
      <c r="N290" s="202"/>
      <c r="O290" s="74"/>
      <c r="P290" s="74"/>
      <c r="Q290" s="74"/>
      <c r="R290" s="74"/>
      <c r="S290" s="74"/>
      <c r="T290" s="75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4" t="s">
        <v>132</v>
      </c>
      <c r="AU290" s="14" t="s">
        <v>78</v>
      </c>
    </row>
    <row r="291" s="2" customFormat="1">
      <c r="A291" s="29"/>
      <c r="B291" s="30"/>
      <c r="C291" s="31"/>
      <c r="D291" s="203" t="s">
        <v>134</v>
      </c>
      <c r="E291" s="31"/>
      <c r="F291" s="204" t="s">
        <v>509</v>
      </c>
      <c r="G291" s="31"/>
      <c r="H291" s="31"/>
      <c r="I291" s="31"/>
      <c r="J291" s="31"/>
      <c r="K291" s="31"/>
      <c r="L291" s="35"/>
      <c r="M291" s="201"/>
      <c r="N291" s="202"/>
      <c r="O291" s="74"/>
      <c r="P291" s="74"/>
      <c r="Q291" s="74"/>
      <c r="R291" s="74"/>
      <c r="S291" s="74"/>
      <c r="T291" s="75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T291" s="14" t="s">
        <v>134</v>
      </c>
      <c r="AU291" s="14" t="s">
        <v>78</v>
      </c>
    </row>
    <row r="292" s="2" customFormat="1" ht="16.5" customHeight="1">
      <c r="A292" s="29"/>
      <c r="B292" s="30"/>
      <c r="C292" s="187" t="s">
        <v>510</v>
      </c>
      <c r="D292" s="187" t="s">
        <v>125</v>
      </c>
      <c r="E292" s="188" t="s">
        <v>511</v>
      </c>
      <c r="F292" s="189" t="s">
        <v>512</v>
      </c>
      <c r="G292" s="190" t="s">
        <v>444</v>
      </c>
      <c r="H292" s="191">
        <v>70</v>
      </c>
      <c r="I292" s="192">
        <v>1080.6600000000001</v>
      </c>
      <c r="J292" s="192">
        <f>ROUND(I292*H292,2)</f>
        <v>75646.199999999997</v>
      </c>
      <c r="K292" s="189" t="s">
        <v>129</v>
      </c>
      <c r="L292" s="35"/>
      <c r="M292" s="193" t="s">
        <v>17</v>
      </c>
      <c r="N292" s="194" t="s">
        <v>41</v>
      </c>
      <c r="O292" s="195">
        <v>0.20000000000000001</v>
      </c>
      <c r="P292" s="195">
        <f>O292*H292</f>
        <v>14</v>
      </c>
      <c r="Q292" s="195">
        <v>0.00183914</v>
      </c>
      <c r="R292" s="195">
        <f>Q292*H292</f>
        <v>0.12873979999999999</v>
      </c>
      <c r="S292" s="195">
        <v>0</v>
      </c>
      <c r="T292" s="196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97" t="s">
        <v>218</v>
      </c>
      <c r="AT292" s="197" t="s">
        <v>125</v>
      </c>
      <c r="AU292" s="197" t="s">
        <v>78</v>
      </c>
      <c r="AY292" s="14" t="s">
        <v>124</v>
      </c>
      <c r="BE292" s="198">
        <f>IF(N292="základní",J292,0)</f>
        <v>75646.199999999997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14" t="s">
        <v>78</v>
      </c>
      <c r="BK292" s="198">
        <f>ROUND(I292*H292,2)</f>
        <v>75646.199999999997</v>
      </c>
      <c r="BL292" s="14" t="s">
        <v>218</v>
      </c>
      <c r="BM292" s="197" t="s">
        <v>513</v>
      </c>
    </row>
    <row r="293" s="2" customFormat="1">
      <c r="A293" s="29"/>
      <c r="B293" s="30"/>
      <c r="C293" s="31"/>
      <c r="D293" s="199" t="s">
        <v>132</v>
      </c>
      <c r="E293" s="31"/>
      <c r="F293" s="200" t="s">
        <v>514</v>
      </c>
      <c r="G293" s="31"/>
      <c r="H293" s="31"/>
      <c r="I293" s="31"/>
      <c r="J293" s="31"/>
      <c r="K293" s="31"/>
      <c r="L293" s="35"/>
      <c r="M293" s="201"/>
      <c r="N293" s="202"/>
      <c r="O293" s="74"/>
      <c r="P293" s="74"/>
      <c r="Q293" s="74"/>
      <c r="R293" s="74"/>
      <c r="S293" s="74"/>
      <c r="T293" s="75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132</v>
      </c>
      <c r="AU293" s="14" t="s">
        <v>78</v>
      </c>
    </row>
    <row r="294" s="2" customFormat="1">
      <c r="A294" s="29"/>
      <c r="B294" s="30"/>
      <c r="C294" s="31"/>
      <c r="D294" s="203" t="s">
        <v>134</v>
      </c>
      <c r="E294" s="31"/>
      <c r="F294" s="204" t="s">
        <v>515</v>
      </c>
      <c r="G294" s="31"/>
      <c r="H294" s="31"/>
      <c r="I294" s="31"/>
      <c r="J294" s="31"/>
      <c r="K294" s="31"/>
      <c r="L294" s="35"/>
      <c r="M294" s="201"/>
      <c r="N294" s="202"/>
      <c r="O294" s="74"/>
      <c r="P294" s="74"/>
      <c r="Q294" s="74"/>
      <c r="R294" s="74"/>
      <c r="S294" s="74"/>
      <c r="T294" s="75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T294" s="14" t="s">
        <v>134</v>
      </c>
      <c r="AU294" s="14" t="s">
        <v>78</v>
      </c>
    </row>
    <row r="295" s="2" customFormat="1" ht="16.5" customHeight="1">
      <c r="A295" s="29"/>
      <c r="B295" s="30"/>
      <c r="C295" s="187" t="s">
        <v>516</v>
      </c>
      <c r="D295" s="187" t="s">
        <v>125</v>
      </c>
      <c r="E295" s="188" t="s">
        <v>517</v>
      </c>
      <c r="F295" s="189" t="s">
        <v>518</v>
      </c>
      <c r="G295" s="190" t="s">
        <v>128</v>
      </c>
      <c r="H295" s="191">
        <v>35</v>
      </c>
      <c r="I295" s="192">
        <v>728.69000000000005</v>
      </c>
      <c r="J295" s="192">
        <f>ROUND(I295*H295,2)</f>
        <v>25504.150000000001</v>
      </c>
      <c r="K295" s="189" t="s">
        <v>129</v>
      </c>
      <c r="L295" s="35"/>
      <c r="M295" s="193" t="s">
        <v>17</v>
      </c>
      <c r="N295" s="194" t="s">
        <v>41</v>
      </c>
      <c r="O295" s="195">
        <v>0.94999999999999996</v>
      </c>
      <c r="P295" s="195">
        <f>O295*H295</f>
        <v>33.25</v>
      </c>
      <c r="Q295" s="195">
        <v>0.00031</v>
      </c>
      <c r="R295" s="195">
        <f>Q295*H295</f>
        <v>0.01085</v>
      </c>
      <c r="S295" s="195">
        <v>0</v>
      </c>
      <c r="T295" s="196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97" t="s">
        <v>218</v>
      </c>
      <c r="AT295" s="197" t="s">
        <v>125</v>
      </c>
      <c r="AU295" s="197" t="s">
        <v>78</v>
      </c>
      <c r="AY295" s="14" t="s">
        <v>124</v>
      </c>
      <c r="BE295" s="198">
        <f>IF(N295="základní",J295,0)</f>
        <v>25504.150000000001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4" t="s">
        <v>78</v>
      </c>
      <c r="BK295" s="198">
        <f>ROUND(I295*H295,2)</f>
        <v>25504.150000000001</v>
      </c>
      <c r="BL295" s="14" t="s">
        <v>218</v>
      </c>
      <c r="BM295" s="197" t="s">
        <v>519</v>
      </c>
    </row>
    <row r="296" s="2" customFormat="1">
      <c r="A296" s="29"/>
      <c r="B296" s="30"/>
      <c r="C296" s="31"/>
      <c r="D296" s="199" t="s">
        <v>132</v>
      </c>
      <c r="E296" s="31"/>
      <c r="F296" s="200" t="s">
        <v>518</v>
      </c>
      <c r="G296" s="31"/>
      <c r="H296" s="31"/>
      <c r="I296" s="31"/>
      <c r="J296" s="31"/>
      <c r="K296" s="31"/>
      <c r="L296" s="35"/>
      <c r="M296" s="201"/>
      <c r="N296" s="202"/>
      <c r="O296" s="74"/>
      <c r="P296" s="74"/>
      <c r="Q296" s="74"/>
      <c r="R296" s="74"/>
      <c r="S296" s="74"/>
      <c r="T296" s="75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T296" s="14" t="s">
        <v>132</v>
      </c>
      <c r="AU296" s="14" t="s">
        <v>78</v>
      </c>
    </row>
    <row r="297" s="2" customFormat="1">
      <c r="A297" s="29"/>
      <c r="B297" s="30"/>
      <c r="C297" s="31"/>
      <c r="D297" s="203" t="s">
        <v>134</v>
      </c>
      <c r="E297" s="31"/>
      <c r="F297" s="204" t="s">
        <v>520</v>
      </c>
      <c r="G297" s="31"/>
      <c r="H297" s="31"/>
      <c r="I297" s="31"/>
      <c r="J297" s="31"/>
      <c r="K297" s="31"/>
      <c r="L297" s="35"/>
      <c r="M297" s="201"/>
      <c r="N297" s="202"/>
      <c r="O297" s="74"/>
      <c r="P297" s="74"/>
      <c r="Q297" s="74"/>
      <c r="R297" s="74"/>
      <c r="S297" s="74"/>
      <c r="T297" s="75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4" t="s">
        <v>134</v>
      </c>
      <c r="AU297" s="14" t="s">
        <v>78</v>
      </c>
    </row>
    <row r="298" s="2" customFormat="1" ht="24.15" customHeight="1">
      <c r="A298" s="29"/>
      <c r="B298" s="30"/>
      <c r="C298" s="187" t="s">
        <v>521</v>
      </c>
      <c r="D298" s="187" t="s">
        <v>125</v>
      </c>
      <c r="E298" s="188" t="s">
        <v>522</v>
      </c>
      <c r="F298" s="189" t="s">
        <v>523</v>
      </c>
      <c r="G298" s="190" t="s">
        <v>299</v>
      </c>
      <c r="H298" s="191">
        <v>5</v>
      </c>
      <c r="I298" s="192">
        <v>922.52999999999997</v>
      </c>
      <c r="J298" s="192">
        <f>ROUND(I298*H298,2)</f>
        <v>4612.6499999999996</v>
      </c>
      <c r="K298" s="189" t="s">
        <v>129</v>
      </c>
      <c r="L298" s="35"/>
      <c r="M298" s="193" t="s">
        <v>17</v>
      </c>
      <c r="N298" s="194" t="s">
        <v>41</v>
      </c>
      <c r="O298" s="195">
        <v>0.98599999999999999</v>
      </c>
      <c r="P298" s="195">
        <f>O298*H298</f>
        <v>4.9299999999999997</v>
      </c>
      <c r="Q298" s="195">
        <v>0</v>
      </c>
      <c r="R298" s="195">
        <f>Q298*H298</f>
        <v>0</v>
      </c>
      <c r="S298" s="195">
        <v>0</v>
      </c>
      <c r="T298" s="196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97" t="s">
        <v>218</v>
      </c>
      <c r="AT298" s="197" t="s">
        <v>125</v>
      </c>
      <c r="AU298" s="197" t="s">
        <v>78</v>
      </c>
      <c r="AY298" s="14" t="s">
        <v>124</v>
      </c>
      <c r="BE298" s="198">
        <f>IF(N298="základní",J298,0)</f>
        <v>4612.6499999999996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4" t="s">
        <v>78</v>
      </c>
      <c r="BK298" s="198">
        <f>ROUND(I298*H298,2)</f>
        <v>4612.6499999999996</v>
      </c>
      <c r="BL298" s="14" t="s">
        <v>218</v>
      </c>
      <c r="BM298" s="197" t="s">
        <v>524</v>
      </c>
    </row>
    <row r="299" s="2" customFormat="1">
      <c r="A299" s="29"/>
      <c r="B299" s="30"/>
      <c r="C299" s="31"/>
      <c r="D299" s="199" t="s">
        <v>132</v>
      </c>
      <c r="E299" s="31"/>
      <c r="F299" s="200" t="s">
        <v>525</v>
      </c>
      <c r="G299" s="31"/>
      <c r="H299" s="31"/>
      <c r="I299" s="31"/>
      <c r="J299" s="31"/>
      <c r="K299" s="31"/>
      <c r="L299" s="35"/>
      <c r="M299" s="201"/>
      <c r="N299" s="202"/>
      <c r="O299" s="74"/>
      <c r="P299" s="74"/>
      <c r="Q299" s="74"/>
      <c r="R299" s="74"/>
      <c r="S299" s="74"/>
      <c r="T299" s="75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132</v>
      </c>
      <c r="AU299" s="14" t="s">
        <v>78</v>
      </c>
    </row>
    <row r="300" s="2" customFormat="1">
      <c r="A300" s="29"/>
      <c r="B300" s="30"/>
      <c r="C300" s="31"/>
      <c r="D300" s="203" t="s">
        <v>134</v>
      </c>
      <c r="E300" s="31"/>
      <c r="F300" s="204" t="s">
        <v>526</v>
      </c>
      <c r="G300" s="31"/>
      <c r="H300" s="31"/>
      <c r="I300" s="31"/>
      <c r="J300" s="31"/>
      <c r="K300" s="31"/>
      <c r="L300" s="35"/>
      <c r="M300" s="201"/>
      <c r="N300" s="202"/>
      <c r="O300" s="74"/>
      <c r="P300" s="74"/>
      <c r="Q300" s="74"/>
      <c r="R300" s="74"/>
      <c r="S300" s="74"/>
      <c r="T300" s="75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4" t="s">
        <v>134</v>
      </c>
      <c r="AU300" s="14" t="s">
        <v>78</v>
      </c>
    </row>
    <row r="301" s="12" customFormat="1" ht="25.92" customHeight="1">
      <c r="A301" s="12"/>
      <c r="B301" s="174"/>
      <c r="C301" s="175"/>
      <c r="D301" s="176" t="s">
        <v>69</v>
      </c>
      <c r="E301" s="177" t="s">
        <v>527</v>
      </c>
      <c r="F301" s="177" t="s">
        <v>528</v>
      </c>
      <c r="G301" s="175"/>
      <c r="H301" s="175"/>
      <c r="I301" s="175"/>
      <c r="J301" s="178">
        <f>BK301</f>
        <v>29004.900000000001</v>
      </c>
      <c r="K301" s="175"/>
      <c r="L301" s="179"/>
      <c r="M301" s="180"/>
      <c r="N301" s="181"/>
      <c r="O301" s="181"/>
      <c r="P301" s="182">
        <f>SUM(P302:P310)</f>
        <v>7.6400000000000006</v>
      </c>
      <c r="Q301" s="181"/>
      <c r="R301" s="182">
        <f>SUM(R302:R310)</f>
        <v>0.24199999999999999</v>
      </c>
      <c r="S301" s="181"/>
      <c r="T301" s="183">
        <f>SUM(T302:T310)</f>
        <v>0.83300000000000007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84" t="s">
        <v>80</v>
      </c>
      <c r="AT301" s="185" t="s">
        <v>69</v>
      </c>
      <c r="AU301" s="185" t="s">
        <v>70</v>
      </c>
      <c r="AY301" s="184" t="s">
        <v>124</v>
      </c>
      <c r="BK301" s="186">
        <f>SUM(BK302:BK310)</f>
        <v>29004.900000000001</v>
      </c>
    </row>
    <row r="302" s="2" customFormat="1" ht="16.5" customHeight="1">
      <c r="A302" s="29"/>
      <c r="B302" s="30"/>
      <c r="C302" s="187" t="s">
        <v>529</v>
      </c>
      <c r="D302" s="187" t="s">
        <v>125</v>
      </c>
      <c r="E302" s="188" t="s">
        <v>530</v>
      </c>
      <c r="F302" s="189" t="s">
        <v>531</v>
      </c>
      <c r="G302" s="190" t="s">
        <v>138</v>
      </c>
      <c r="H302" s="191">
        <v>35</v>
      </c>
      <c r="I302" s="192">
        <v>43.280000000000001</v>
      </c>
      <c r="J302" s="192">
        <f>ROUND(I302*H302,2)</f>
        <v>1514.8</v>
      </c>
      <c r="K302" s="189" t="s">
        <v>129</v>
      </c>
      <c r="L302" s="35"/>
      <c r="M302" s="193" t="s">
        <v>17</v>
      </c>
      <c r="N302" s="194" t="s">
        <v>41</v>
      </c>
      <c r="O302" s="195">
        <v>0.082000000000000003</v>
      </c>
      <c r="P302" s="195">
        <f>O302*H302</f>
        <v>2.8700000000000001</v>
      </c>
      <c r="Q302" s="195">
        <v>0</v>
      </c>
      <c r="R302" s="195">
        <f>Q302*H302</f>
        <v>0</v>
      </c>
      <c r="S302" s="195">
        <v>0.023800000000000002</v>
      </c>
      <c r="T302" s="196">
        <f>S302*H302</f>
        <v>0.83300000000000007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97" t="s">
        <v>218</v>
      </c>
      <c r="AT302" s="197" t="s">
        <v>125</v>
      </c>
      <c r="AU302" s="197" t="s">
        <v>78</v>
      </c>
      <c r="AY302" s="14" t="s">
        <v>124</v>
      </c>
      <c r="BE302" s="198">
        <f>IF(N302="základní",J302,0)</f>
        <v>1514.8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4" t="s">
        <v>78</v>
      </c>
      <c r="BK302" s="198">
        <f>ROUND(I302*H302,2)</f>
        <v>1514.8</v>
      </c>
      <c r="BL302" s="14" t="s">
        <v>218</v>
      </c>
      <c r="BM302" s="197" t="s">
        <v>532</v>
      </c>
    </row>
    <row r="303" s="2" customFormat="1">
      <c r="A303" s="29"/>
      <c r="B303" s="30"/>
      <c r="C303" s="31"/>
      <c r="D303" s="199" t="s">
        <v>132</v>
      </c>
      <c r="E303" s="31"/>
      <c r="F303" s="200" t="s">
        <v>533</v>
      </c>
      <c r="G303" s="31"/>
      <c r="H303" s="31"/>
      <c r="I303" s="31"/>
      <c r="J303" s="31"/>
      <c r="K303" s="31"/>
      <c r="L303" s="35"/>
      <c r="M303" s="201"/>
      <c r="N303" s="202"/>
      <c r="O303" s="74"/>
      <c r="P303" s="74"/>
      <c r="Q303" s="74"/>
      <c r="R303" s="74"/>
      <c r="S303" s="74"/>
      <c r="T303" s="75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4" t="s">
        <v>132</v>
      </c>
      <c r="AU303" s="14" t="s">
        <v>78</v>
      </c>
    </row>
    <row r="304" s="2" customFormat="1">
      <c r="A304" s="29"/>
      <c r="B304" s="30"/>
      <c r="C304" s="31"/>
      <c r="D304" s="203" t="s">
        <v>134</v>
      </c>
      <c r="E304" s="31"/>
      <c r="F304" s="204" t="s">
        <v>534</v>
      </c>
      <c r="G304" s="31"/>
      <c r="H304" s="31"/>
      <c r="I304" s="31"/>
      <c r="J304" s="31"/>
      <c r="K304" s="31"/>
      <c r="L304" s="35"/>
      <c r="M304" s="201"/>
      <c r="N304" s="202"/>
      <c r="O304" s="74"/>
      <c r="P304" s="74"/>
      <c r="Q304" s="74"/>
      <c r="R304" s="74"/>
      <c r="S304" s="74"/>
      <c r="T304" s="75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134</v>
      </c>
      <c r="AU304" s="14" t="s">
        <v>78</v>
      </c>
    </row>
    <row r="305" s="2" customFormat="1" ht="24.15" customHeight="1">
      <c r="A305" s="29"/>
      <c r="B305" s="30"/>
      <c r="C305" s="187" t="s">
        <v>535</v>
      </c>
      <c r="D305" s="187" t="s">
        <v>125</v>
      </c>
      <c r="E305" s="188" t="s">
        <v>536</v>
      </c>
      <c r="F305" s="189" t="s">
        <v>537</v>
      </c>
      <c r="G305" s="190" t="s">
        <v>128</v>
      </c>
      <c r="H305" s="191">
        <v>5</v>
      </c>
      <c r="I305" s="192">
        <v>357.73000000000002</v>
      </c>
      <c r="J305" s="192">
        <f>ROUND(I305*H305,2)</f>
        <v>1788.6500000000001</v>
      </c>
      <c r="K305" s="189" t="s">
        <v>129</v>
      </c>
      <c r="L305" s="35"/>
      <c r="M305" s="193" t="s">
        <v>17</v>
      </c>
      <c r="N305" s="194" t="s">
        <v>41</v>
      </c>
      <c r="O305" s="195">
        <v>0.61599999999999999</v>
      </c>
      <c r="P305" s="195">
        <f>O305*H305</f>
        <v>3.0800000000000001</v>
      </c>
      <c r="Q305" s="195">
        <v>0</v>
      </c>
      <c r="R305" s="195">
        <f>Q305*H305</f>
        <v>0</v>
      </c>
      <c r="S305" s="195">
        <v>0</v>
      </c>
      <c r="T305" s="196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97" t="s">
        <v>218</v>
      </c>
      <c r="AT305" s="197" t="s">
        <v>125</v>
      </c>
      <c r="AU305" s="197" t="s">
        <v>78</v>
      </c>
      <c r="AY305" s="14" t="s">
        <v>124</v>
      </c>
      <c r="BE305" s="198">
        <f>IF(N305="základní",J305,0)</f>
        <v>1788.6500000000001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4" t="s">
        <v>78</v>
      </c>
      <c r="BK305" s="198">
        <f>ROUND(I305*H305,2)</f>
        <v>1788.6500000000001</v>
      </c>
      <c r="BL305" s="14" t="s">
        <v>218</v>
      </c>
      <c r="BM305" s="197" t="s">
        <v>538</v>
      </c>
    </row>
    <row r="306" s="2" customFormat="1">
      <c r="A306" s="29"/>
      <c r="B306" s="30"/>
      <c r="C306" s="31"/>
      <c r="D306" s="199" t="s">
        <v>132</v>
      </c>
      <c r="E306" s="31"/>
      <c r="F306" s="200" t="s">
        <v>539</v>
      </c>
      <c r="G306" s="31"/>
      <c r="H306" s="31"/>
      <c r="I306" s="31"/>
      <c r="J306" s="31"/>
      <c r="K306" s="31"/>
      <c r="L306" s="35"/>
      <c r="M306" s="201"/>
      <c r="N306" s="202"/>
      <c r="O306" s="74"/>
      <c r="P306" s="74"/>
      <c r="Q306" s="74"/>
      <c r="R306" s="74"/>
      <c r="S306" s="74"/>
      <c r="T306" s="75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132</v>
      </c>
      <c r="AU306" s="14" t="s">
        <v>78</v>
      </c>
    </row>
    <row r="307" s="2" customFormat="1">
      <c r="A307" s="29"/>
      <c r="B307" s="30"/>
      <c r="C307" s="31"/>
      <c r="D307" s="203" t="s">
        <v>134</v>
      </c>
      <c r="E307" s="31"/>
      <c r="F307" s="204" t="s">
        <v>540</v>
      </c>
      <c r="G307" s="31"/>
      <c r="H307" s="31"/>
      <c r="I307" s="31"/>
      <c r="J307" s="31"/>
      <c r="K307" s="31"/>
      <c r="L307" s="35"/>
      <c r="M307" s="201"/>
      <c r="N307" s="202"/>
      <c r="O307" s="74"/>
      <c r="P307" s="74"/>
      <c r="Q307" s="74"/>
      <c r="R307" s="74"/>
      <c r="S307" s="74"/>
      <c r="T307" s="75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T307" s="14" t="s">
        <v>134</v>
      </c>
      <c r="AU307" s="14" t="s">
        <v>78</v>
      </c>
    </row>
    <row r="308" s="2" customFormat="1" ht="37.8" customHeight="1">
      <c r="A308" s="29"/>
      <c r="B308" s="30"/>
      <c r="C308" s="187" t="s">
        <v>541</v>
      </c>
      <c r="D308" s="187" t="s">
        <v>125</v>
      </c>
      <c r="E308" s="188" t="s">
        <v>542</v>
      </c>
      <c r="F308" s="189" t="s">
        <v>543</v>
      </c>
      <c r="G308" s="190" t="s">
        <v>128</v>
      </c>
      <c r="H308" s="191">
        <v>5</v>
      </c>
      <c r="I308" s="192">
        <v>5140.29</v>
      </c>
      <c r="J308" s="192">
        <f>ROUND(I308*H308,2)</f>
        <v>25701.450000000001</v>
      </c>
      <c r="K308" s="189" t="s">
        <v>129</v>
      </c>
      <c r="L308" s="35"/>
      <c r="M308" s="193" t="s">
        <v>17</v>
      </c>
      <c r="N308" s="194" t="s">
        <v>41</v>
      </c>
      <c r="O308" s="195">
        <v>0.33800000000000002</v>
      </c>
      <c r="P308" s="195">
        <f>O308*H308</f>
        <v>1.6900000000000002</v>
      </c>
      <c r="Q308" s="195">
        <v>0.048399999999999999</v>
      </c>
      <c r="R308" s="195">
        <f>Q308*H308</f>
        <v>0.24199999999999999</v>
      </c>
      <c r="S308" s="195">
        <v>0</v>
      </c>
      <c r="T308" s="196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97" t="s">
        <v>218</v>
      </c>
      <c r="AT308" s="197" t="s">
        <v>125</v>
      </c>
      <c r="AU308" s="197" t="s">
        <v>78</v>
      </c>
      <c r="AY308" s="14" t="s">
        <v>124</v>
      </c>
      <c r="BE308" s="198">
        <f>IF(N308="základní",J308,0)</f>
        <v>25701.450000000001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4" t="s">
        <v>78</v>
      </c>
      <c r="BK308" s="198">
        <f>ROUND(I308*H308,2)</f>
        <v>25701.450000000001</v>
      </c>
      <c r="BL308" s="14" t="s">
        <v>218</v>
      </c>
      <c r="BM308" s="197" t="s">
        <v>544</v>
      </c>
    </row>
    <row r="309" s="2" customFormat="1">
      <c r="A309" s="29"/>
      <c r="B309" s="30"/>
      <c r="C309" s="31"/>
      <c r="D309" s="199" t="s">
        <v>132</v>
      </c>
      <c r="E309" s="31"/>
      <c r="F309" s="200" t="s">
        <v>545</v>
      </c>
      <c r="G309" s="31"/>
      <c r="H309" s="31"/>
      <c r="I309" s="31"/>
      <c r="J309" s="31"/>
      <c r="K309" s="31"/>
      <c r="L309" s="35"/>
      <c r="M309" s="201"/>
      <c r="N309" s="202"/>
      <c r="O309" s="74"/>
      <c r="P309" s="74"/>
      <c r="Q309" s="74"/>
      <c r="R309" s="74"/>
      <c r="S309" s="74"/>
      <c r="T309" s="75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4" t="s">
        <v>132</v>
      </c>
      <c r="AU309" s="14" t="s">
        <v>78</v>
      </c>
    </row>
    <row r="310" s="2" customFormat="1">
      <c r="A310" s="29"/>
      <c r="B310" s="30"/>
      <c r="C310" s="31"/>
      <c r="D310" s="203" t="s">
        <v>134</v>
      </c>
      <c r="E310" s="31"/>
      <c r="F310" s="204" t="s">
        <v>546</v>
      </c>
      <c r="G310" s="31"/>
      <c r="H310" s="31"/>
      <c r="I310" s="31"/>
      <c r="J310" s="31"/>
      <c r="K310" s="31"/>
      <c r="L310" s="35"/>
      <c r="M310" s="201"/>
      <c r="N310" s="202"/>
      <c r="O310" s="74"/>
      <c r="P310" s="74"/>
      <c r="Q310" s="74"/>
      <c r="R310" s="74"/>
      <c r="S310" s="74"/>
      <c r="T310" s="75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4" t="s">
        <v>134</v>
      </c>
      <c r="AU310" s="14" t="s">
        <v>78</v>
      </c>
    </row>
    <row r="311" s="12" customFormat="1" ht="25.92" customHeight="1">
      <c r="A311" s="12"/>
      <c r="B311" s="174"/>
      <c r="C311" s="175"/>
      <c r="D311" s="176" t="s">
        <v>69</v>
      </c>
      <c r="E311" s="177" t="s">
        <v>547</v>
      </c>
      <c r="F311" s="177" t="s">
        <v>548</v>
      </c>
      <c r="G311" s="175"/>
      <c r="H311" s="175"/>
      <c r="I311" s="175"/>
      <c r="J311" s="178">
        <f>BK311</f>
        <v>219689.39999999999</v>
      </c>
      <c r="K311" s="175"/>
      <c r="L311" s="179"/>
      <c r="M311" s="180"/>
      <c r="N311" s="181"/>
      <c r="O311" s="181"/>
      <c r="P311" s="182">
        <f>SUM(P312:P316)</f>
        <v>120.95999999999999</v>
      </c>
      <c r="Q311" s="181"/>
      <c r="R311" s="182">
        <f>SUM(R312:R316)</f>
        <v>0.308</v>
      </c>
      <c r="S311" s="181"/>
      <c r="T311" s="183">
        <f>SUM(T312:T316)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84" t="s">
        <v>80</v>
      </c>
      <c r="AT311" s="185" t="s">
        <v>69</v>
      </c>
      <c r="AU311" s="185" t="s">
        <v>70</v>
      </c>
      <c r="AY311" s="184" t="s">
        <v>124</v>
      </c>
      <c r="BK311" s="186">
        <f>SUM(BK312:BK316)</f>
        <v>219689.39999999999</v>
      </c>
    </row>
    <row r="312" s="2" customFormat="1" ht="24.15" customHeight="1">
      <c r="A312" s="29"/>
      <c r="B312" s="30"/>
      <c r="C312" s="187" t="s">
        <v>549</v>
      </c>
      <c r="D312" s="187" t="s">
        <v>125</v>
      </c>
      <c r="E312" s="188" t="s">
        <v>550</v>
      </c>
      <c r="F312" s="189" t="s">
        <v>551</v>
      </c>
      <c r="G312" s="190" t="s">
        <v>128</v>
      </c>
      <c r="H312" s="191">
        <v>140</v>
      </c>
      <c r="I312" s="192">
        <v>429.20999999999998</v>
      </c>
      <c r="J312" s="192">
        <f>ROUND(I312*H312,2)</f>
        <v>60089.400000000001</v>
      </c>
      <c r="K312" s="189" t="s">
        <v>129</v>
      </c>
      <c r="L312" s="35"/>
      <c r="M312" s="193" t="s">
        <v>17</v>
      </c>
      <c r="N312" s="194" t="s">
        <v>41</v>
      </c>
      <c r="O312" s="195">
        <v>0.86399999999999999</v>
      </c>
      <c r="P312" s="195">
        <f>O312*H312</f>
        <v>120.95999999999999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97" t="s">
        <v>552</v>
      </c>
      <c r="AT312" s="197" t="s">
        <v>125</v>
      </c>
      <c r="AU312" s="197" t="s">
        <v>78</v>
      </c>
      <c r="AY312" s="14" t="s">
        <v>124</v>
      </c>
      <c r="BE312" s="198">
        <f>IF(N312="základní",J312,0)</f>
        <v>60089.400000000001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4" t="s">
        <v>78</v>
      </c>
      <c r="BK312" s="198">
        <f>ROUND(I312*H312,2)</f>
        <v>60089.400000000001</v>
      </c>
      <c r="BL312" s="14" t="s">
        <v>552</v>
      </c>
      <c r="BM312" s="197" t="s">
        <v>553</v>
      </c>
    </row>
    <row r="313" s="2" customFormat="1">
      <c r="A313" s="29"/>
      <c r="B313" s="30"/>
      <c r="C313" s="31"/>
      <c r="D313" s="199" t="s">
        <v>132</v>
      </c>
      <c r="E313" s="31"/>
      <c r="F313" s="200" t="s">
        <v>554</v>
      </c>
      <c r="G313" s="31"/>
      <c r="H313" s="31"/>
      <c r="I313" s="31"/>
      <c r="J313" s="31"/>
      <c r="K313" s="31"/>
      <c r="L313" s="35"/>
      <c r="M313" s="201"/>
      <c r="N313" s="202"/>
      <c r="O313" s="74"/>
      <c r="P313" s="74"/>
      <c r="Q313" s="74"/>
      <c r="R313" s="74"/>
      <c r="S313" s="74"/>
      <c r="T313" s="75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T313" s="14" t="s">
        <v>132</v>
      </c>
      <c r="AU313" s="14" t="s">
        <v>78</v>
      </c>
    </row>
    <row r="314" s="2" customFormat="1">
      <c r="A314" s="29"/>
      <c r="B314" s="30"/>
      <c r="C314" s="31"/>
      <c r="D314" s="203" t="s">
        <v>134</v>
      </c>
      <c r="E314" s="31"/>
      <c r="F314" s="204" t="s">
        <v>555</v>
      </c>
      <c r="G314" s="31"/>
      <c r="H314" s="31"/>
      <c r="I314" s="31"/>
      <c r="J314" s="31"/>
      <c r="K314" s="31"/>
      <c r="L314" s="35"/>
      <c r="M314" s="201"/>
      <c r="N314" s="202"/>
      <c r="O314" s="74"/>
      <c r="P314" s="74"/>
      <c r="Q314" s="74"/>
      <c r="R314" s="74"/>
      <c r="S314" s="74"/>
      <c r="T314" s="75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T314" s="14" t="s">
        <v>134</v>
      </c>
      <c r="AU314" s="14" t="s">
        <v>78</v>
      </c>
    </row>
    <row r="315" s="2" customFormat="1" ht="33" customHeight="1">
      <c r="A315" s="29"/>
      <c r="B315" s="30"/>
      <c r="C315" s="205" t="s">
        <v>556</v>
      </c>
      <c r="D315" s="205" t="s">
        <v>209</v>
      </c>
      <c r="E315" s="206" t="s">
        <v>557</v>
      </c>
      <c r="F315" s="207" t="s">
        <v>558</v>
      </c>
      <c r="G315" s="208" t="s">
        <v>128</v>
      </c>
      <c r="H315" s="209">
        <v>140</v>
      </c>
      <c r="I315" s="210">
        <v>1140</v>
      </c>
      <c r="J315" s="210">
        <f>ROUND(I315*H315,2)</f>
        <v>159600</v>
      </c>
      <c r="K315" s="207" t="s">
        <v>129</v>
      </c>
      <c r="L315" s="211"/>
      <c r="M315" s="212" t="s">
        <v>17</v>
      </c>
      <c r="N315" s="213" t="s">
        <v>41</v>
      </c>
      <c r="O315" s="195">
        <v>0</v>
      </c>
      <c r="P315" s="195">
        <f>O315*H315</f>
        <v>0</v>
      </c>
      <c r="Q315" s="195">
        <v>0.0022000000000000001</v>
      </c>
      <c r="R315" s="195">
        <f>Q315*H315</f>
        <v>0.308</v>
      </c>
      <c r="S315" s="195">
        <v>0</v>
      </c>
      <c r="T315" s="196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97" t="s">
        <v>552</v>
      </c>
      <c r="AT315" s="197" t="s">
        <v>209</v>
      </c>
      <c r="AU315" s="197" t="s">
        <v>78</v>
      </c>
      <c r="AY315" s="14" t="s">
        <v>124</v>
      </c>
      <c r="BE315" s="198">
        <f>IF(N315="základní",J315,0)</f>
        <v>159600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4" t="s">
        <v>78</v>
      </c>
      <c r="BK315" s="198">
        <f>ROUND(I315*H315,2)</f>
        <v>159600</v>
      </c>
      <c r="BL315" s="14" t="s">
        <v>552</v>
      </c>
      <c r="BM315" s="197" t="s">
        <v>559</v>
      </c>
    </row>
    <row r="316" s="2" customFormat="1">
      <c r="A316" s="29"/>
      <c r="B316" s="30"/>
      <c r="C316" s="31"/>
      <c r="D316" s="199" t="s">
        <v>132</v>
      </c>
      <c r="E316" s="31"/>
      <c r="F316" s="200" t="s">
        <v>558</v>
      </c>
      <c r="G316" s="31"/>
      <c r="H316" s="31"/>
      <c r="I316" s="31"/>
      <c r="J316" s="31"/>
      <c r="K316" s="31"/>
      <c r="L316" s="35"/>
      <c r="M316" s="201"/>
      <c r="N316" s="202"/>
      <c r="O316" s="74"/>
      <c r="P316" s="74"/>
      <c r="Q316" s="74"/>
      <c r="R316" s="74"/>
      <c r="S316" s="74"/>
      <c r="T316" s="75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132</v>
      </c>
      <c r="AU316" s="14" t="s">
        <v>78</v>
      </c>
    </row>
    <row r="317" s="12" customFormat="1" ht="25.92" customHeight="1">
      <c r="A317" s="12"/>
      <c r="B317" s="174"/>
      <c r="C317" s="175"/>
      <c r="D317" s="176" t="s">
        <v>69</v>
      </c>
      <c r="E317" s="177" t="s">
        <v>560</v>
      </c>
      <c r="F317" s="177" t="s">
        <v>561</v>
      </c>
      <c r="G317" s="175"/>
      <c r="H317" s="175"/>
      <c r="I317" s="175"/>
      <c r="J317" s="178">
        <f>BK317</f>
        <v>28770.650000000001</v>
      </c>
      <c r="K317" s="175"/>
      <c r="L317" s="179"/>
      <c r="M317" s="180"/>
      <c r="N317" s="181"/>
      <c r="O317" s="181"/>
      <c r="P317" s="182">
        <f>SUM(P318:P334)</f>
        <v>38.484999999999999</v>
      </c>
      <c r="Q317" s="181"/>
      <c r="R317" s="182">
        <f>SUM(R318:R334)</f>
        <v>0.35220000000000001</v>
      </c>
      <c r="S317" s="181"/>
      <c r="T317" s="183">
        <f>SUM(T318:T334)</f>
        <v>0.28734999999999999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84" t="s">
        <v>80</v>
      </c>
      <c r="AT317" s="185" t="s">
        <v>69</v>
      </c>
      <c r="AU317" s="185" t="s">
        <v>70</v>
      </c>
      <c r="AY317" s="184" t="s">
        <v>124</v>
      </c>
      <c r="BK317" s="186">
        <f>SUM(BK318:BK334)</f>
        <v>28770.650000000001</v>
      </c>
    </row>
    <row r="318" s="2" customFormat="1" ht="24.15" customHeight="1">
      <c r="A318" s="29"/>
      <c r="B318" s="30"/>
      <c r="C318" s="187" t="s">
        <v>562</v>
      </c>
      <c r="D318" s="187" t="s">
        <v>125</v>
      </c>
      <c r="E318" s="188" t="s">
        <v>563</v>
      </c>
      <c r="F318" s="189" t="s">
        <v>564</v>
      </c>
      <c r="G318" s="190" t="s">
        <v>128</v>
      </c>
      <c r="H318" s="191">
        <v>5</v>
      </c>
      <c r="I318" s="192">
        <v>78.159999999999997</v>
      </c>
      <c r="J318" s="192">
        <f>ROUND(I318*H318,2)</f>
        <v>390.80000000000001</v>
      </c>
      <c r="K318" s="189" t="s">
        <v>129</v>
      </c>
      <c r="L318" s="35"/>
      <c r="M318" s="193" t="s">
        <v>17</v>
      </c>
      <c r="N318" s="194" t="s">
        <v>41</v>
      </c>
      <c r="O318" s="195">
        <v>0.16</v>
      </c>
      <c r="P318" s="195">
        <f>O318*H318</f>
        <v>0.80000000000000004</v>
      </c>
      <c r="Q318" s="195">
        <v>0</v>
      </c>
      <c r="R318" s="195">
        <f>Q318*H318</f>
        <v>0</v>
      </c>
      <c r="S318" s="195">
        <v>0</v>
      </c>
      <c r="T318" s="196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97" t="s">
        <v>218</v>
      </c>
      <c r="AT318" s="197" t="s">
        <v>125</v>
      </c>
      <c r="AU318" s="197" t="s">
        <v>78</v>
      </c>
      <c r="AY318" s="14" t="s">
        <v>124</v>
      </c>
      <c r="BE318" s="198">
        <f>IF(N318="základní",J318,0)</f>
        <v>390.80000000000001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4" t="s">
        <v>78</v>
      </c>
      <c r="BK318" s="198">
        <f>ROUND(I318*H318,2)</f>
        <v>390.80000000000001</v>
      </c>
      <c r="BL318" s="14" t="s">
        <v>218</v>
      </c>
      <c r="BM318" s="197" t="s">
        <v>565</v>
      </c>
    </row>
    <row r="319" s="2" customFormat="1">
      <c r="A319" s="29"/>
      <c r="B319" s="30"/>
      <c r="C319" s="31"/>
      <c r="D319" s="199" t="s">
        <v>132</v>
      </c>
      <c r="E319" s="31"/>
      <c r="F319" s="200" t="s">
        <v>566</v>
      </c>
      <c r="G319" s="31"/>
      <c r="H319" s="31"/>
      <c r="I319" s="31"/>
      <c r="J319" s="31"/>
      <c r="K319" s="31"/>
      <c r="L319" s="35"/>
      <c r="M319" s="201"/>
      <c r="N319" s="202"/>
      <c r="O319" s="74"/>
      <c r="P319" s="74"/>
      <c r="Q319" s="74"/>
      <c r="R319" s="74"/>
      <c r="S319" s="74"/>
      <c r="T319" s="75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T319" s="14" t="s">
        <v>132</v>
      </c>
      <c r="AU319" s="14" t="s">
        <v>78</v>
      </c>
    </row>
    <row r="320" s="2" customFormat="1">
      <c r="A320" s="29"/>
      <c r="B320" s="30"/>
      <c r="C320" s="31"/>
      <c r="D320" s="203" t="s">
        <v>134</v>
      </c>
      <c r="E320" s="31"/>
      <c r="F320" s="204" t="s">
        <v>567</v>
      </c>
      <c r="G320" s="31"/>
      <c r="H320" s="31"/>
      <c r="I320" s="31"/>
      <c r="J320" s="31"/>
      <c r="K320" s="31"/>
      <c r="L320" s="35"/>
      <c r="M320" s="201"/>
      <c r="N320" s="202"/>
      <c r="O320" s="74"/>
      <c r="P320" s="74"/>
      <c r="Q320" s="74"/>
      <c r="R320" s="74"/>
      <c r="S320" s="74"/>
      <c r="T320" s="75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4" t="s">
        <v>134</v>
      </c>
      <c r="AU320" s="14" t="s">
        <v>78</v>
      </c>
    </row>
    <row r="321" s="2" customFormat="1" ht="21.75" customHeight="1">
      <c r="A321" s="29"/>
      <c r="B321" s="30"/>
      <c r="C321" s="205" t="s">
        <v>568</v>
      </c>
      <c r="D321" s="205" t="s">
        <v>209</v>
      </c>
      <c r="E321" s="206" t="s">
        <v>569</v>
      </c>
      <c r="F321" s="207" t="s">
        <v>570</v>
      </c>
      <c r="G321" s="208" t="s">
        <v>128</v>
      </c>
      <c r="H321" s="209">
        <v>5</v>
      </c>
      <c r="I321" s="210">
        <v>436</v>
      </c>
      <c r="J321" s="210">
        <f>ROUND(I321*H321,2)</f>
        <v>2180</v>
      </c>
      <c r="K321" s="207" t="s">
        <v>129</v>
      </c>
      <c r="L321" s="211"/>
      <c r="M321" s="212" t="s">
        <v>17</v>
      </c>
      <c r="N321" s="213" t="s">
        <v>41</v>
      </c>
      <c r="O321" s="195">
        <v>0</v>
      </c>
      <c r="P321" s="195">
        <f>O321*H321</f>
        <v>0</v>
      </c>
      <c r="Q321" s="195">
        <v>0.00024000000000000001</v>
      </c>
      <c r="R321" s="195">
        <f>Q321*H321</f>
        <v>0.0012000000000000001</v>
      </c>
      <c r="S321" s="195">
        <v>0</v>
      </c>
      <c r="T321" s="196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97" t="s">
        <v>315</v>
      </c>
      <c r="AT321" s="197" t="s">
        <v>209</v>
      </c>
      <c r="AU321" s="197" t="s">
        <v>78</v>
      </c>
      <c r="AY321" s="14" t="s">
        <v>124</v>
      </c>
      <c r="BE321" s="198">
        <f>IF(N321="základní",J321,0)</f>
        <v>2180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4" t="s">
        <v>78</v>
      </c>
      <c r="BK321" s="198">
        <f>ROUND(I321*H321,2)</f>
        <v>2180</v>
      </c>
      <c r="BL321" s="14" t="s">
        <v>218</v>
      </c>
      <c r="BM321" s="197" t="s">
        <v>571</v>
      </c>
    </row>
    <row r="322" s="2" customFormat="1">
      <c r="A322" s="29"/>
      <c r="B322" s="30"/>
      <c r="C322" s="31"/>
      <c r="D322" s="199" t="s">
        <v>132</v>
      </c>
      <c r="E322" s="31"/>
      <c r="F322" s="200" t="s">
        <v>570</v>
      </c>
      <c r="G322" s="31"/>
      <c r="H322" s="31"/>
      <c r="I322" s="31"/>
      <c r="J322" s="31"/>
      <c r="K322" s="31"/>
      <c r="L322" s="35"/>
      <c r="M322" s="201"/>
      <c r="N322" s="202"/>
      <c r="O322" s="74"/>
      <c r="P322" s="74"/>
      <c r="Q322" s="74"/>
      <c r="R322" s="74"/>
      <c r="S322" s="74"/>
      <c r="T322" s="75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T322" s="14" t="s">
        <v>132</v>
      </c>
      <c r="AU322" s="14" t="s">
        <v>78</v>
      </c>
    </row>
    <row r="323" s="2" customFormat="1" ht="24.15" customHeight="1">
      <c r="A323" s="29"/>
      <c r="B323" s="30"/>
      <c r="C323" s="187" t="s">
        <v>572</v>
      </c>
      <c r="D323" s="187" t="s">
        <v>125</v>
      </c>
      <c r="E323" s="188" t="s">
        <v>573</v>
      </c>
      <c r="F323" s="189" t="s">
        <v>574</v>
      </c>
      <c r="G323" s="190" t="s">
        <v>128</v>
      </c>
      <c r="H323" s="191">
        <v>10</v>
      </c>
      <c r="I323" s="192">
        <v>236.58000000000001</v>
      </c>
      <c r="J323" s="192">
        <f>ROUND(I323*H323,2)</f>
        <v>2365.8000000000002</v>
      </c>
      <c r="K323" s="189" t="s">
        <v>129</v>
      </c>
      <c r="L323" s="35"/>
      <c r="M323" s="193" t="s">
        <v>17</v>
      </c>
      <c r="N323" s="194" t="s">
        <v>41</v>
      </c>
      <c r="O323" s="195">
        <v>0.50800000000000001</v>
      </c>
      <c r="P323" s="195">
        <f>O323*H323</f>
        <v>5.0800000000000001</v>
      </c>
      <c r="Q323" s="195">
        <v>0</v>
      </c>
      <c r="R323" s="195">
        <f>Q323*H323</f>
        <v>0</v>
      </c>
      <c r="S323" s="195">
        <v>0</v>
      </c>
      <c r="T323" s="196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97" t="s">
        <v>218</v>
      </c>
      <c r="AT323" s="197" t="s">
        <v>125</v>
      </c>
      <c r="AU323" s="197" t="s">
        <v>78</v>
      </c>
      <c r="AY323" s="14" t="s">
        <v>124</v>
      </c>
      <c r="BE323" s="198">
        <f>IF(N323="základní",J323,0)</f>
        <v>2365.8000000000002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4" t="s">
        <v>78</v>
      </c>
      <c r="BK323" s="198">
        <f>ROUND(I323*H323,2)</f>
        <v>2365.8000000000002</v>
      </c>
      <c r="BL323" s="14" t="s">
        <v>218</v>
      </c>
      <c r="BM323" s="197" t="s">
        <v>575</v>
      </c>
    </row>
    <row r="324" s="2" customFormat="1">
      <c r="A324" s="29"/>
      <c r="B324" s="30"/>
      <c r="C324" s="31"/>
      <c r="D324" s="199" t="s">
        <v>132</v>
      </c>
      <c r="E324" s="31"/>
      <c r="F324" s="200" t="s">
        <v>576</v>
      </c>
      <c r="G324" s="31"/>
      <c r="H324" s="31"/>
      <c r="I324" s="31"/>
      <c r="J324" s="31"/>
      <c r="K324" s="31"/>
      <c r="L324" s="35"/>
      <c r="M324" s="201"/>
      <c r="N324" s="202"/>
      <c r="O324" s="74"/>
      <c r="P324" s="74"/>
      <c r="Q324" s="74"/>
      <c r="R324" s="74"/>
      <c r="S324" s="74"/>
      <c r="T324" s="75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T324" s="14" t="s">
        <v>132</v>
      </c>
      <c r="AU324" s="14" t="s">
        <v>78</v>
      </c>
    </row>
    <row r="325" s="2" customFormat="1">
      <c r="A325" s="29"/>
      <c r="B325" s="30"/>
      <c r="C325" s="31"/>
      <c r="D325" s="203" t="s">
        <v>134</v>
      </c>
      <c r="E325" s="31"/>
      <c r="F325" s="204" t="s">
        <v>577</v>
      </c>
      <c r="G325" s="31"/>
      <c r="H325" s="31"/>
      <c r="I325" s="31"/>
      <c r="J325" s="31"/>
      <c r="K325" s="31"/>
      <c r="L325" s="35"/>
      <c r="M325" s="201"/>
      <c r="N325" s="202"/>
      <c r="O325" s="74"/>
      <c r="P325" s="74"/>
      <c r="Q325" s="74"/>
      <c r="R325" s="74"/>
      <c r="S325" s="74"/>
      <c r="T325" s="75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T325" s="14" t="s">
        <v>134</v>
      </c>
      <c r="AU325" s="14" t="s">
        <v>78</v>
      </c>
    </row>
    <row r="326" s="2" customFormat="1" ht="37.8" customHeight="1">
      <c r="A326" s="29"/>
      <c r="B326" s="30"/>
      <c r="C326" s="187" t="s">
        <v>578</v>
      </c>
      <c r="D326" s="187" t="s">
        <v>125</v>
      </c>
      <c r="E326" s="188" t="s">
        <v>579</v>
      </c>
      <c r="F326" s="189" t="s">
        <v>580</v>
      </c>
      <c r="G326" s="190" t="s">
        <v>192</v>
      </c>
      <c r="H326" s="191">
        <v>35</v>
      </c>
      <c r="I326" s="192">
        <v>75.109999999999999</v>
      </c>
      <c r="J326" s="192">
        <f>ROUND(I326*H326,2)</f>
        <v>2628.8499999999999</v>
      </c>
      <c r="K326" s="189" t="s">
        <v>129</v>
      </c>
      <c r="L326" s="35"/>
      <c r="M326" s="193" t="s">
        <v>17</v>
      </c>
      <c r="N326" s="194" t="s">
        <v>41</v>
      </c>
      <c r="O326" s="195">
        <v>0.16300000000000001</v>
      </c>
      <c r="P326" s="195">
        <f>O326*H326</f>
        <v>5.7050000000000001</v>
      </c>
      <c r="Q326" s="195">
        <v>0</v>
      </c>
      <c r="R326" s="195">
        <f>Q326*H326</f>
        <v>0</v>
      </c>
      <c r="S326" s="195">
        <v>0.0082100000000000003</v>
      </c>
      <c r="T326" s="196">
        <f>S326*H326</f>
        <v>0.28734999999999999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97" t="s">
        <v>218</v>
      </c>
      <c r="AT326" s="197" t="s">
        <v>125</v>
      </c>
      <c r="AU326" s="197" t="s">
        <v>78</v>
      </c>
      <c r="AY326" s="14" t="s">
        <v>124</v>
      </c>
      <c r="BE326" s="198">
        <f>IF(N326="základní",J326,0)</f>
        <v>2628.8499999999999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4" t="s">
        <v>78</v>
      </c>
      <c r="BK326" s="198">
        <f>ROUND(I326*H326,2)</f>
        <v>2628.8499999999999</v>
      </c>
      <c r="BL326" s="14" t="s">
        <v>218</v>
      </c>
      <c r="BM326" s="197" t="s">
        <v>581</v>
      </c>
    </row>
    <row r="327" s="2" customFormat="1">
      <c r="A327" s="29"/>
      <c r="B327" s="30"/>
      <c r="C327" s="31"/>
      <c r="D327" s="199" t="s">
        <v>132</v>
      </c>
      <c r="E327" s="31"/>
      <c r="F327" s="200" t="s">
        <v>582</v>
      </c>
      <c r="G327" s="31"/>
      <c r="H327" s="31"/>
      <c r="I327" s="31"/>
      <c r="J327" s="31"/>
      <c r="K327" s="31"/>
      <c r="L327" s="35"/>
      <c r="M327" s="201"/>
      <c r="N327" s="202"/>
      <c r="O327" s="74"/>
      <c r="P327" s="74"/>
      <c r="Q327" s="74"/>
      <c r="R327" s="74"/>
      <c r="S327" s="74"/>
      <c r="T327" s="75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4" t="s">
        <v>132</v>
      </c>
      <c r="AU327" s="14" t="s">
        <v>78</v>
      </c>
    </row>
    <row r="328" s="2" customFormat="1">
      <c r="A328" s="29"/>
      <c r="B328" s="30"/>
      <c r="C328" s="31"/>
      <c r="D328" s="203" t="s">
        <v>134</v>
      </c>
      <c r="E328" s="31"/>
      <c r="F328" s="204" t="s">
        <v>583</v>
      </c>
      <c r="G328" s="31"/>
      <c r="H328" s="31"/>
      <c r="I328" s="31"/>
      <c r="J328" s="31"/>
      <c r="K328" s="31"/>
      <c r="L328" s="35"/>
      <c r="M328" s="201"/>
      <c r="N328" s="202"/>
      <c r="O328" s="74"/>
      <c r="P328" s="74"/>
      <c r="Q328" s="74"/>
      <c r="R328" s="74"/>
      <c r="S328" s="74"/>
      <c r="T328" s="75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T328" s="14" t="s">
        <v>134</v>
      </c>
      <c r="AU328" s="14" t="s">
        <v>78</v>
      </c>
    </row>
    <row r="329" s="2" customFormat="1" ht="24.15" customHeight="1">
      <c r="A329" s="29"/>
      <c r="B329" s="30"/>
      <c r="C329" s="187" t="s">
        <v>584</v>
      </c>
      <c r="D329" s="187" t="s">
        <v>125</v>
      </c>
      <c r="E329" s="188" t="s">
        <v>585</v>
      </c>
      <c r="F329" s="189" t="s">
        <v>586</v>
      </c>
      <c r="G329" s="190" t="s">
        <v>128</v>
      </c>
      <c r="H329" s="191">
        <v>30</v>
      </c>
      <c r="I329" s="192">
        <v>140.15000000000001</v>
      </c>
      <c r="J329" s="192">
        <f>ROUND(I329*H329,2)</f>
        <v>4204.5</v>
      </c>
      <c r="K329" s="189" t="s">
        <v>129</v>
      </c>
      <c r="L329" s="35"/>
      <c r="M329" s="193" t="s">
        <v>17</v>
      </c>
      <c r="N329" s="194" t="s">
        <v>41</v>
      </c>
      <c r="O329" s="195">
        <v>0.28999999999999998</v>
      </c>
      <c r="P329" s="195">
        <f>O329*H329</f>
        <v>8.6999999999999993</v>
      </c>
      <c r="Q329" s="195">
        <v>0.0117</v>
      </c>
      <c r="R329" s="195">
        <f>Q329*H329</f>
        <v>0.35100000000000003</v>
      </c>
      <c r="S329" s="195">
        <v>0</v>
      </c>
      <c r="T329" s="196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97" t="s">
        <v>218</v>
      </c>
      <c r="AT329" s="197" t="s">
        <v>125</v>
      </c>
      <c r="AU329" s="197" t="s">
        <v>78</v>
      </c>
      <c r="AY329" s="14" t="s">
        <v>124</v>
      </c>
      <c r="BE329" s="198">
        <f>IF(N329="základní",J329,0)</f>
        <v>4204.5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4" t="s">
        <v>78</v>
      </c>
      <c r="BK329" s="198">
        <f>ROUND(I329*H329,2)</f>
        <v>4204.5</v>
      </c>
      <c r="BL329" s="14" t="s">
        <v>218</v>
      </c>
      <c r="BM329" s="197" t="s">
        <v>587</v>
      </c>
    </row>
    <row r="330" s="2" customFormat="1">
      <c r="A330" s="29"/>
      <c r="B330" s="30"/>
      <c r="C330" s="31"/>
      <c r="D330" s="199" t="s">
        <v>132</v>
      </c>
      <c r="E330" s="31"/>
      <c r="F330" s="200" t="s">
        <v>588</v>
      </c>
      <c r="G330" s="31"/>
      <c r="H330" s="31"/>
      <c r="I330" s="31"/>
      <c r="J330" s="31"/>
      <c r="K330" s="31"/>
      <c r="L330" s="35"/>
      <c r="M330" s="201"/>
      <c r="N330" s="202"/>
      <c r="O330" s="74"/>
      <c r="P330" s="74"/>
      <c r="Q330" s="74"/>
      <c r="R330" s="74"/>
      <c r="S330" s="74"/>
      <c r="T330" s="75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132</v>
      </c>
      <c r="AU330" s="14" t="s">
        <v>78</v>
      </c>
    </row>
    <row r="331" s="2" customFormat="1">
      <c r="A331" s="29"/>
      <c r="B331" s="30"/>
      <c r="C331" s="31"/>
      <c r="D331" s="203" t="s">
        <v>134</v>
      </c>
      <c r="E331" s="31"/>
      <c r="F331" s="204" t="s">
        <v>589</v>
      </c>
      <c r="G331" s="31"/>
      <c r="H331" s="31"/>
      <c r="I331" s="31"/>
      <c r="J331" s="31"/>
      <c r="K331" s="31"/>
      <c r="L331" s="35"/>
      <c r="M331" s="201"/>
      <c r="N331" s="202"/>
      <c r="O331" s="74"/>
      <c r="P331" s="74"/>
      <c r="Q331" s="74"/>
      <c r="R331" s="74"/>
      <c r="S331" s="74"/>
      <c r="T331" s="75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T331" s="14" t="s">
        <v>134</v>
      </c>
      <c r="AU331" s="14" t="s">
        <v>78</v>
      </c>
    </row>
    <row r="332" s="2" customFormat="1" ht="24.15" customHeight="1">
      <c r="A332" s="29"/>
      <c r="B332" s="30"/>
      <c r="C332" s="187" t="s">
        <v>590</v>
      </c>
      <c r="D332" s="187" t="s">
        <v>125</v>
      </c>
      <c r="E332" s="188" t="s">
        <v>591</v>
      </c>
      <c r="F332" s="189" t="s">
        <v>592</v>
      </c>
      <c r="G332" s="190" t="s">
        <v>299</v>
      </c>
      <c r="H332" s="191">
        <v>5</v>
      </c>
      <c r="I332" s="192">
        <v>3400.1399999999999</v>
      </c>
      <c r="J332" s="192">
        <f>ROUND(I332*H332,2)</f>
        <v>17000.700000000001</v>
      </c>
      <c r="K332" s="189" t="s">
        <v>129</v>
      </c>
      <c r="L332" s="35"/>
      <c r="M332" s="193" t="s">
        <v>17</v>
      </c>
      <c r="N332" s="194" t="s">
        <v>41</v>
      </c>
      <c r="O332" s="195">
        <v>3.6400000000000001</v>
      </c>
      <c r="P332" s="195">
        <f>O332*H332</f>
        <v>18.199999999999999</v>
      </c>
      <c r="Q332" s="195">
        <v>0</v>
      </c>
      <c r="R332" s="195">
        <f>Q332*H332</f>
        <v>0</v>
      </c>
      <c r="S332" s="195">
        <v>0</v>
      </c>
      <c r="T332" s="196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97" t="s">
        <v>218</v>
      </c>
      <c r="AT332" s="197" t="s">
        <v>125</v>
      </c>
      <c r="AU332" s="197" t="s">
        <v>78</v>
      </c>
      <c r="AY332" s="14" t="s">
        <v>124</v>
      </c>
      <c r="BE332" s="198">
        <f>IF(N332="základní",J332,0)</f>
        <v>17000.700000000001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4" t="s">
        <v>78</v>
      </c>
      <c r="BK332" s="198">
        <f>ROUND(I332*H332,2)</f>
        <v>17000.700000000001</v>
      </c>
      <c r="BL332" s="14" t="s">
        <v>218</v>
      </c>
      <c r="BM332" s="197" t="s">
        <v>593</v>
      </c>
    </row>
    <row r="333" s="2" customFormat="1">
      <c r="A333" s="29"/>
      <c r="B333" s="30"/>
      <c r="C333" s="31"/>
      <c r="D333" s="199" t="s">
        <v>132</v>
      </c>
      <c r="E333" s="31"/>
      <c r="F333" s="200" t="s">
        <v>594</v>
      </c>
      <c r="G333" s="31"/>
      <c r="H333" s="31"/>
      <c r="I333" s="31"/>
      <c r="J333" s="31"/>
      <c r="K333" s="31"/>
      <c r="L333" s="35"/>
      <c r="M333" s="201"/>
      <c r="N333" s="202"/>
      <c r="O333" s="74"/>
      <c r="P333" s="74"/>
      <c r="Q333" s="74"/>
      <c r="R333" s="74"/>
      <c r="S333" s="74"/>
      <c r="T333" s="75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4" t="s">
        <v>132</v>
      </c>
      <c r="AU333" s="14" t="s">
        <v>78</v>
      </c>
    </row>
    <row r="334" s="2" customFormat="1">
      <c r="A334" s="29"/>
      <c r="B334" s="30"/>
      <c r="C334" s="31"/>
      <c r="D334" s="203" t="s">
        <v>134</v>
      </c>
      <c r="E334" s="31"/>
      <c r="F334" s="204" t="s">
        <v>595</v>
      </c>
      <c r="G334" s="31"/>
      <c r="H334" s="31"/>
      <c r="I334" s="31"/>
      <c r="J334" s="31"/>
      <c r="K334" s="31"/>
      <c r="L334" s="35"/>
      <c r="M334" s="201"/>
      <c r="N334" s="202"/>
      <c r="O334" s="74"/>
      <c r="P334" s="74"/>
      <c r="Q334" s="74"/>
      <c r="R334" s="74"/>
      <c r="S334" s="74"/>
      <c r="T334" s="75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T334" s="14" t="s">
        <v>134</v>
      </c>
      <c r="AU334" s="14" t="s">
        <v>78</v>
      </c>
    </row>
    <row r="335" s="12" customFormat="1" ht="25.92" customHeight="1">
      <c r="A335" s="12"/>
      <c r="B335" s="174"/>
      <c r="C335" s="175"/>
      <c r="D335" s="176" t="s">
        <v>69</v>
      </c>
      <c r="E335" s="177" t="s">
        <v>596</v>
      </c>
      <c r="F335" s="177" t="s">
        <v>597</v>
      </c>
      <c r="G335" s="175"/>
      <c r="H335" s="175"/>
      <c r="I335" s="175"/>
      <c r="J335" s="178">
        <f>BK335</f>
        <v>1565462.6000000001</v>
      </c>
      <c r="K335" s="175"/>
      <c r="L335" s="179"/>
      <c r="M335" s="180"/>
      <c r="N335" s="181"/>
      <c r="O335" s="181"/>
      <c r="P335" s="182">
        <f>SUM(P336:P354)</f>
        <v>1159.9300000000001</v>
      </c>
      <c r="Q335" s="181"/>
      <c r="R335" s="182">
        <f>SUM(R336:R354)</f>
        <v>13.842079</v>
      </c>
      <c r="S335" s="181"/>
      <c r="T335" s="183">
        <f>SUM(T336:T354)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84" t="s">
        <v>80</v>
      </c>
      <c r="AT335" s="185" t="s">
        <v>69</v>
      </c>
      <c r="AU335" s="185" t="s">
        <v>70</v>
      </c>
      <c r="AY335" s="184" t="s">
        <v>124</v>
      </c>
      <c r="BK335" s="186">
        <f>SUM(BK336:BK354)</f>
        <v>1565462.6000000001</v>
      </c>
    </row>
    <row r="336" s="2" customFormat="1" ht="24.15" customHeight="1">
      <c r="A336" s="29"/>
      <c r="B336" s="30"/>
      <c r="C336" s="187" t="s">
        <v>598</v>
      </c>
      <c r="D336" s="187" t="s">
        <v>125</v>
      </c>
      <c r="E336" s="188" t="s">
        <v>599</v>
      </c>
      <c r="F336" s="189" t="s">
        <v>600</v>
      </c>
      <c r="G336" s="190" t="s">
        <v>138</v>
      </c>
      <c r="H336" s="191">
        <v>50</v>
      </c>
      <c r="I336" s="192">
        <v>652.00999999999999</v>
      </c>
      <c r="J336" s="192">
        <f>ROUND(I336*H336,2)</f>
        <v>32600.5</v>
      </c>
      <c r="K336" s="189" t="s">
        <v>129</v>
      </c>
      <c r="L336" s="35"/>
      <c r="M336" s="193" t="s">
        <v>17</v>
      </c>
      <c r="N336" s="194" t="s">
        <v>41</v>
      </c>
      <c r="O336" s="195">
        <v>0.69899999999999995</v>
      </c>
      <c r="P336" s="195">
        <f>O336*H336</f>
        <v>34.949999999999996</v>
      </c>
      <c r="Q336" s="195">
        <v>0.0118213</v>
      </c>
      <c r="R336" s="195">
        <f>Q336*H336</f>
        <v>0.59106499999999995</v>
      </c>
      <c r="S336" s="195">
        <v>0</v>
      </c>
      <c r="T336" s="196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97" t="s">
        <v>218</v>
      </c>
      <c r="AT336" s="197" t="s">
        <v>125</v>
      </c>
      <c r="AU336" s="197" t="s">
        <v>78</v>
      </c>
      <c r="AY336" s="14" t="s">
        <v>124</v>
      </c>
      <c r="BE336" s="198">
        <f>IF(N336="základní",J336,0)</f>
        <v>32600.5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4" t="s">
        <v>78</v>
      </c>
      <c r="BK336" s="198">
        <f>ROUND(I336*H336,2)</f>
        <v>32600.5</v>
      </c>
      <c r="BL336" s="14" t="s">
        <v>218</v>
      </c>
      <c r="BM336" s="197" t="s">
        <v>601</v>
      </c>
    </row>
    <row r="337" s="2" customFormat="1">
      <c r="A337" s="29"/>
      <c r="B337" s="30"/>
      <c r="C337" s="31"/>
      <c r="D337" s="199" t="s">
        <v>132</v>
      </c>
      <c r="E337" s="31"/>
      <c r="F337" s="200" t="s">
        <v>602</v>
      </c>
      <c r="G337" s="31"/>
      <c r="H337" s="31"/>
      <c r="I337" s="31"/>
      <c r="J337" s="31"/>
      <c r="K337" s="31"/>
      <c r="L337" s="35"/>
      <c r="M337" s="201"/>
      <c r="N337" s="202"/>
      <c r="O337" s="74"/>
      <c r="P337" s="74"/>
      <c r="Q337" s="74"/>
      <c r="R337" s="74"/>
      <c r="S337" s="74"/>
      <c r="T337" s="75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T337" s="14" t="s">
        <v>132</v>
      </c>
      <c r="AU337" s="14" t="s">
        <v>78</v>
      </c>
    </row>
    <row r="338" s="2" customFormat="1">
      <c r="A338" s="29"/>
      <c r="B338" s="30"/>
      <c r="C338" s="31"/>
      <c r="D338" s="203" t="s">
        <v>134</v>
      </c>
      <c r="E338" s="31"/>
      <c r="F338" s="204" t="s">
        <v>603</v>
      </c>
      <c r="G338" s="31"/>
      <c r="H338" s="31"/>
      <c r="I338" s="31"/>
      <c r="J338" s="31"/>
      <c r="K338" s="31"/>
      <c r="L338" s="35"/>
      <c r="M338" s="201"/>
      <c r="N338" s="202"/>
      <c r="O338" s="74"/>
      <c r="P338" s="74"/>
      <c r="Q338" s="74"/>
      <c r="R338" s="74"/>
      <c r="S338" s="74"/>
      <c r="T338" s="75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4" t="s">
        <v>134</v>
      </c>
      <c r="AU338" s="14" t="s">
        <v>78</v>
      </c>
    </row>
    <row r="339" s="2" customFormat="1" ht="24.15" customHeight="1">
      <c r="A339" s="29"/>
      <c r="B339" s="30"/>
      <c r="C339" s="187" t="s">
        <v>604</v>
      </c>
      <c r="D339" s="187" t="s">
        <v>125</v>
      </c>
      <c r="E339" s="188" t="s">
        <v>605</v>
      </c>
      <c r="F339" s="189" t="s">
        <v>606</v>
      </c>
      <c r="G339" s="190" t="s">
        <v>138</v>
      </c>
      <c r="H339" s="191">
        <v>700</v>
      </c>
      <c r="I339" s="192">
        <v>919.15999999999997</v>
      </c>
      <c r="J339" s="192">
        <f>ROUND(I339*H339,2)</f>
        <v>643412</v>
      </c>
      <c r="K339" s="189" t="s">
        <v>129</v>
      </c>
      <c r="L339" s="35"/>
      <c r="M339" s="193" t="s">
        <v>17</v>
      </c>
      <c r="N339" s="194" t="s">
        <v>41</v>
      </c>
      <c r="O339" s="195">
        <v>0.96799999999999997</v>
      </c>
      <c r="P339" s="195">
        <f>O339*H339</f>
        <v>677.60000000000002</v>
      </c>
      <c r="Q339" s="195">
        <v>0.01259502</v>
      </c>
      <c r="R339" s="195">
        <f>Q339*H339</f>
        <v>8.8165139999999997</v>
      </c>
      <c r="S339" s="195">
        <v>0</v>
      </c>
      <c r="T339" s="196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97" t="s">
        <v>218</v>
      </c>
      <c r="AT339" s="197" t="s">
        <v>125</v>
      </c>
      <c r="AU339" s="197" t="s">
        <v>78</v>
      </c>
      <c r="AY339" s="14" t="s">
        <v>124</v>
      </c>
      <c r="BE339" s="198">
        <f>IF(N339="základní",J339,0)</f>
        <v>643412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14" t="s">
        <v>78</v>
      </c>
      <c r="BK339" s="198">
        <f>ROUND(I339*H339,2)</f>
        <v>643412</v>
      </c>
      <c r="BL339" s="14" t="s">
        <v>218</v>
      </c>
      <c r="BM339" s="197" t="s">
        <v>607</v>
      </c>
    </row>
    <row r="340" s="2" customFormat="1">
      <c r="A340" s="29"/>
      <c r="B340" s="30"/>
      <c r="C340" s="31"/>
      <c r="D340" s="199" t="s">
        <v>132</v>
      </c>
      <c r="E340" s="31"/>
      <c r="F340" s="200" t="s">
        <v>608</v>
      </c>
      <c r="G340" s="31"/>
      <c r="H340" s="31"/>
      <c r="I340" s="31"/>
      <c r="J340" s="31"/>
      <c r="K340" s="31"/>
      <c r="L340" s="35"/>
      <c r="M340" s="201"/>
      <c r="N340" s="202"/>
      <c r="O340" s="74"/>
      <c r="P340" s="74"/>
      <c r="Q340" s="74"/>
      <c r="R340" s="74"/>
      <c r="S340" s="74"/>
      <c r="T340" s="75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T340" s="14" t="s">
        <v>132</v>
      </c>
      <c r="AU340" s="14" t="s">
        <v>78</v>
      </c>
    </row>
    <row r="341" s="2" customFormat="1">
      <c r="A341" s="29"/>
      <c r="B341" s="30"/>
      <c r="C341" s="31"/>
      <c r="D341" s="203" t="s">
        <v>134</v>
      </c>
      <c r="E341" s="31"/>
      <c r="F341" s="204" t="s">
        <v>609</v>
      </c>
      <c r="G341" s="31"/>
      <c r="H341" s="31"/>
      <c r="I341" s="31"/>
      <c r="J341" s="31"/>
      <c r="K341" s="31"/>
      <c r="L341" s="35"/>
      <c r="M341" s="201"/>
      <c r="N341" s="202"/>
      <c r="O341" s="74"/>
      <c r="P341" s="74"/>
      <c r="Q341" s="74"/>
      <c r="R341" s="74"/>
      <c r="S341" s="74"/>
      <c r="T341" s="75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134</v>
      </c>
      <c r="AU341" s="14" t="s">
        <v>78</v>
      </c>
    </row>
    <row r="342" s="2" customFormat="1" ht="16.5" customHeight="1">
      <c r="A342" s="29"/>
      <c r="B342" s="30"/>
      <c r="C342" s="187" t="s">
        <v>610</v>
      </c>
      <c r="D342" s="187" t="s">
        <v>125</v>
      </c>
      <c r="E342" s="188" t="s">
        <v>611</v>
      </c>
      <c r="F342" s="189" t="s">
        <v>612</v>
      </c>
      <c r="G342" s="190" t="s">
        <v>138</v>
      </c>
      <c r="H342" s="191">
        <v>700</v>
      </c>
      <c r="I342" s="192">
        <v>57.490000000000002</v>
      </c>
      <c r="J342" s="192">
        <f>ROUND(I342*H342,2)</f>
        <v>40243</v>
      </c>
      <c r="K342" s="189" t="s">
        <v>129</v>
      </c>
      <c r="L342" s="35"/>
      <c r="M342" s="193" t="s">
        <v>17</v>
      </c>
      <c r="N342" s="194" t="s">
        <v>41</v>
      </c>
      <c r="O342" s="195">
        <v>0.099000000000000005</v>
      </c>
      <c r="P342" s="195">
        <f>O342*H342</f>
        <v>69.299999999999997</v>
      </c>
      <c r="Q342" s="195">
        <v>0</v>
      </c>
      <c r="R342" s="195">
        <f>Q342*H342</f>
        <v>0</v>
      </c>
      <c r="S342" s="195">
        <v>0</v>
      </c>
      <c r="T342" s="196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97" t="s">
        <v>218</v>
      </c>
      <c r="AT342" s="197" t="s">
        <v>125</v>
      </c>
      <c r="AU342" s="197" t="s">
        <v>78</v>
      </c>
      <c r="AY342" s="14" t="s">
        <v>124</v>
      </c>
      <c r="BE342" s="198">
        <f>IF(N342="základní",J342,0)</f>
        <v>40243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14" t="s">
        <v>78</v>
      </c>
      <c r="BK342" s="198">
        <f>ROUND(I342*H342,2)</f>
        <v>40243</v>
      </c>
      <c r="BL342" s="14" t="s">
        <v>218</v>
      </c>
      <c r="BM342" s="197" t="s">
        <v>613</v>
      </c>
    </row>
    <row r="343" s="2" customFormat="1">
      <c r="A343" s="29"/>
      <c r="B343" s="30"/>
      <c r="C343" s="31"/>
      <c r="D343" s="199" t="s">
        <v>132</v>
      </c>
      <c r="E343" s="31"/>
      <c r="F343" s="200" t="s">
        <v>614</v>
      </c>
      <c r="G343" s="31"/>
      <c r="H343" s="31"/>
      <c r="I343" s="31"/>
      <c r="J343" s="31"/>
      <c r="K343" s="31"/>
      <c r="L343" s="35"/>
      <c r="M343" s="201"/>
      <c r="N343" s="202"/>
      <c r="O343" s="74"/>
      <c r="P343" s="74"/>
      <c r="Q343" s="74"/>
      <c r="R343" s="74"/>
      <c r="S343" s="74"/>
      <c r="T343" s="75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T343" s="14" t="s">
        <v>132</v>
      </c>
      <c r="AU343" s="14" t="s">
        <v>78</v>
      </c>
    </row>
    <row r="344" s="2" customFormat="1">
      <c r="A344" s="29"/>
      <c r="B344" s="30"/>
      <c r="C344" s="31"/>
      <c r="D344" s="203" t="s">
        <v>134</v>
      </c>
      <c r="E344" s="31"/>
      <c r="F344" s="204" t="s">
        <v>615</v>
      </c>
      <c r="G344" s="31"/>
      <c r="H344" s="31"/>
      <c r="I344" s="31"/>
      <c r="J344" s="31"/>
      <c r="K344" s="31"/>
      <c r="L344" s="35"/>
      <c r="M344" s="201"/>
      <c r="N344" s="202"/>
      <c r="O344" s="74"/>
      <c r="P344" s="74"/>
      <c r="Q344" s="74"/>
      <c r="R344" s="74"/>
      <c r="S344" s="74"/>
      <c r="T344" s="75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134</v>
      </c>
      <c r="AU344" s="14" t="s">
        <v>78</v>
      </c>
    </row>
    <row r="345" s="2" customFormat="1" ht="24.15" customHeight="1">
      <c r="A345" s="29"/>
      <c r="B345" s="30"/>
      <c r="C345" s="205" t="s">
        <v>616</v>
      </c>
      <c r="D345" s="205" t="s">
        <v>209</v>
      </c>
      <c r="E345" s="206" t="s">
        <v>617</v>
      </c>
      <c r="F345" s="207" t="s">
        <v>618</v>
      </c>
      <c r="G345" s="208" t="s">
        <v>138</v>
      </c>
      <c r="H345" s="209">
        <v>1000</v>
      </c>
      <c r="I345" s="210">
        <v>25.100000000000001</v>
      </c>
      <c r="J345" s="210">
        <f>ROUND(I345*H345,2)</f>
        <v>25100</v>
      </c>
      <c r="K345" s="207" t="s">
        <v>129</v>
      </c>
      <c r="L345" s="211"/>
      <c r="M345" s="212" t="s">
        <v>17</v>
      </c>
      <c r="N345" s="213" t="s">
        <v>41</v>
      </c>
      <c r="O345" s="195">
        <v>0</v>
      </c>
      <c r="P345" s="195">
        <f>O345*H345</f>
        <v>0</v>
      </c>
      <c r="Q345" s="195">
        <v>0.00011</v>
      </c>
      <c r="R345" s="195">
        <f>Q345*H345</f>
        <v>0.11</v>
      </c>
      <c r="S345" s="195">
        <v>0</v>
      </c>
      <c r="T345" s="196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97" t="s">
        <v>315</v>
      </c>
      <c r="AT345" s="197" t="s">
        <v>209</v>
      </c>
      <c r="AU345" s="197" t="s">
        <v>78</v>
      </c>
      <c r="AY345" s="14" t="s">
        <v>124</v>
      </c>
      <c r="BE345" s="198">
        <f>IF(N345="základní",J345,0)</f>
        <v>25100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14" t="s">
        <v>78</v>
      </c>
      <c r="BK345" s="198">
        <f>ROUND(I345*H345,2)</f>
        <v>25100</v>
      </c>
      <c r="BL345" s="14" t="s">
        <v>218</v>
      </c>
      <c r="BM345" s="197" t="s">
        <v>619</v>
      </c>
    </row>
    <row r="346" s="2" customFormat="1">
      <c r="A346" s="29"/>
      <c r="B346" s="30"/>
      <c r="C346" s="31"/>
      <c r="D346" s="199" t="s">
        <v>132</v>
      </c>
      <c r="E346" s="31"/>
      <c r="F346" s="200" t="s">
        <v>618</v>
      </c>
      <c r="G346" s="31"/>
      <c r="H346" s="31"/>
      <c r="I346" s="31"/>
      <c r="J346" s="31"/>
      <c r="K346" s="31"/>
      <c r="L346" s="35"/>
      <c r="M346" s="201"/>
      <c r="N346" s="202"/>
      <c r="O346" s="74"/>
      <c r="P346" s="74"/>
      <c r="Q346" s="74"/>
      <c r="R346" s="74"/>
      <c r="S346" s="74"/>
      <c r="T346" s="75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4" t="s">
        <v>132</v>
      </c>
      <c r="AU346" s="14" t="s">
        <v>78</v>
      </c>
    </row>
    <row r="347" s="2" customFormat="1" ht="33" customHeight="1">
      <c r="A347" s="29"/>
      <c r="B347" s="30"/>
      <c r="C347" s="187" t="s">
        <v>620</v>
      </c>
      <c r="D347" s="187" t="s">
        <v>125</v>
      </c>
      <c r="E347" s="188" t="s">
        <v>621</v>
      </c>
      <c r="F347" s="189" t="s">
        <v>622</v>
      </c>
      <c r="G347" s="190" t="s">
        <v>138</v>
      </c>
      <c r="H347" s="191">
        <v>500</v>
      </c>
      <c r="I347" s="192">
        <v>690.90999999999997</v>
      </c>
      <c r="J347" s="192">
        <f>ROUND(I347*H347,2)</f>
        <v>345455</v>
      </c>
      <c r="K347" s="189" t="s">
        <v>129</v>
      </c>
      <c r="L347" s="35"/>
      <c r="M347" s="193" t="s">
        <v>17</v>
      </c>
      <c r="N347" s="194" t="s">
        <v>41</v>
      </c>
      <c r="O347" s="195">
        <v>0.72799999999999998</v>
      </c>
      <c r="P347" s="195">
        <f>O347*H347</f>
        <v>364</v>
      </c>
      <c r="Q347" s="195">
        <v>0.0070489999999999997</v>
      </c>
      <c r="R347" s="195">
        <f>Q347*H347</f>
        <v>3.5244999999999997</v>
      </c>
      <c r="S347" s="195">
        <v>0</v>
      </c>
      <c r="T347" s="196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97" t="s">
        <v>218</v>
      </c>
      <c r="AT347" s="197" t="s">
        <v>125</v>
      </c>
      <c r="AU347" s="197" t="s">
        <v>78</v>
      </c>
      <c r="AY347" s="14" t="s">
        <v>124</v>
      </c>
      <c r="BE347" s="198">
        <f>IF(N347="základní",J347,0)</f>
        <v>345455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4" t="s">
        <v>78</v>
      </c>
      <c r="BK347" s="198">
        <f>ROUND(I347*H347,2)</f>
        <v>345455</v>
      </c>
      <c r="BL347" s="14" t="s">
        <v>218</v>
      </c>
      <c r="BM347" s="197" t="s">
        <v>623</v>
      </c>
    </row>
    <row r="348" s="2" customFormat="1">
      <c r="A348" s="29"/>
      <c r="B348" s="30"/>
      <c r="C348" s="31"/>
      <c r="D348" s="199" t="s">
        <v>132</v>
      </c>
      <c r="E348" s="31"/>
      <c r="F348" s="200" t="s">
        <v>624</v>
      </c>
      <c r="G348" s="31"/>
      <c r="H348" s="31"/>
      <c r="I348" s="31"/>
      <c r="J348" s="31"/>
      <c r="K348" s="31"/>
      <c r="L348" s="35"/>
      <c r="M348" s="201"/>
      <c r="N348" s="202"/>
      <c r="O348" s="74"/>
      <c r="P348" s="74"/>
      <c r="Q348" s="74"/>
      <c r="R348" s="74"/>
      <c r="S348" s="74"/>
      <c r="T348" s="75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4" t="s">
        <v>132</v>
      </c>
      <c r="AU348" s="14" t="s">
        <v>78</v>
      </c>
    </row>
    <row r="349" s="2" customFormat="1">
      <c r="A349" s="29"/>
      <c r="B349" s="30"/>
      <c r="C349" s="31"/>
      <c r="D349" s="203" t="s">
        <v>134</v>
      </c>
      <c r="E349" s="31"/>
      <c r="F349" s="204" t="s">
        <v>625</v>
      </c>
      <c r="G349" s="31"/>
      <c r="H349" s="31"/>
      <c r="I349" s="31"/>
      <c r="J349" s="31"/>
      <c r="K349" s="31"/>
      <c r="L349" s="35"/>
      <c r="M349" s="201"/>
      <c r="N349" s="202"/>
      <c r="O349" s="74"/>
      <c r="P349" s="74"/>
      <c r="Q349" s="74"/>
      <c r="R349" s="74"/>
      <c r="S349" s="74"/>
      <c r="T349" s="75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T349" s="14" t="s">
        <v>134</v>
      </c>
      <c r="AU349" s="14" t="s">
        <v>78</v>
      </c>
    </row>
    <row r="350" s="2" customFormat="1" ht="24.15" customHeight="1">
      <c r="A350" s="29"/>
      <c r="B350" s="30"/>
      <c r="C350" s="205" t="s">
        <v>626</v>
      </c>
      <c r="D350" s="205" t="s">
        <v>209</v>
      </c>
      <c r="E350" s="206" t="s">
        <v>627</v>
      </c>
      <c r="F350" s="207" t="s">
        <v>628</v>
      </c>
      <c r="G350" s="208" t="s">
        <v>138</v>
      </c>
      <c r="H350" s="209">
        <v>500</v>
      </c>
      <c r="I350" s="210">
        <v>931</v>
      </c>
      <c r="J350" s="210">
        <f>ROUND(I350*H350,2)</f>
        <v>465500</v>
      </c>
      <c r="K350" s="207" t="s">
        <v>17</v>
      </c>
      <c r="L350" s="211"/>
      <c r="M350" s="212" t="s">
        <v>17</v>
      </c>
      <c r="N350" s="213" t="s">
        <v>41</v>
      </c>
      <c r="O350" s="195">
        <v>0</v>
      </c>
      <c r="P350" s="195">
        <f>O350*H350</f>
        <v>0</v>
      </c>
      <c r="Q350" s="195">
        <v>0.0016000000000000001</v>
      </c>
      <c r="R350" s="195">
        <f>Q350*H350</f>
        <v>0.80000000000000004</v>
      </c>
      <c r="S350" s="195">
        <v>0</v>
      </c>
      <c r="T350" s="196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97" t="s">
        <v>315</v>
      </c>
      <c r="AT350" s="197" t="s">
        <v>209</v>
      </c>
      <c r="AU350" s="197" t="s">
        <v>78</v>
      </c>
      <c r="AY350" s="14" t="s">
        <v>124</v>
      </c>
      <c r="BE350" s="198">
        <f>IF(N350="základní",J350,0)</f>
        <v>465500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14" t="s">
        <v>78</v>
      </c>
      <c r="BK350" s="198">
        <f>ROUND(I350*H350,2)</f>
        <v>465500</v>
      </c>
      <c r="BL350" s="14" t="s">
        <v>218</v>
      </c>
      <c r="BM350" s="197" t="s">
        <v>629</v>
      </c>
    </row>
    <row r="351" s="2" customFormat="1">
      <c r="A351" s="29"/>
      <c r="B351" s="30"/>
      <c r="C351" s="31"/>
      <c r="D351" s="199" t="s">
        <v>132</v>
      </c>
      <c r="E351" s="31"/>
      <c r="F351" s="200" t="s">
        <v>628</v>
      </c>
      <c r="G351" s="31"/>
      <c r="H351" s="31"/>
      <c r="I351" s="31"/>
      <c r="J351" s="31"/>
      <c r="K351" s="31"/>
      <c r="L351" s="35"/>
      <c r="M351" s="201"/>
      <c r="N351" s="202"/>
      <c r="O351" s="74"/>
      <c r="P351" s="74"/>
      <c r="Q351" s="74"/>
      <c r="R351" s="74"/>
      <c r="S351" s="74"/>
      <c r="T351" s="75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4" t="s">
        <v>132</v>
      </c>
      <c r="AU351" s="14" t="s">
        <v>78</v>
      </c>
    </row>
    <row r="352" s="2" customFormat="1" ht="24.15" customHeight="1">
      <c r="A352" s="29"/>
      <c r="B352" s="30"/>
      <c r="C352" s="187" t="s">
        <v>630</v>
      </c>
      <c r="D352" s="187" t="s">
        <v>125</v>
      </c>
      <c r="E352" s="188" t="s">
        <v>631</v>
      </c>
      <c r="F352" s="189" t="s">
        <v>632</v>
      </c>
      <c r="G352" s="190" t="s">
        <v>299</v>
      </c>
      <c r="H352" s="191">
        <v>10</v>
      </c>
      <c r="I352" s="192">
        <v>1315.21</v>
      </c>
      <c r="J352" s="192">
        <f>ROUND(I352*H352,2)</f>
        <v>13152.1</v>
      </c>
      <c r="K352" s="189" t="s">
        <v>129</v>
      </c>
      <c r="L352" s="35"/>
      <c r="M352" s="193" t="s">
        <v>17</v>
      </c>
      <c r="N352" s="194" t="s">
        <v>41</v>
      </c>
      <c r="O352" s="195">
        <v>1.4079999999999999</v>
      </c>
      <c r="P352" s="195">
        <f>O352*H352</f>
        <v>14.079999999999998</v>
      </c>
      <c r="Q352" s="195">
        <v>0</v>
      </c>
      <c r="R352" s="195">
        <f>Q352*H352</f>
        <v>0</v>
      </c>
      <c r="S352" s="195">
        <v>0</v>
      </c>
      <c r="T352" s="196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97" t="s">
        <v>218</v>
      </c>
      <c r="AT352" s="197" t="s">
        <v>125</v>
      </c>
      <c r="AU352" s="197" t="s">
        <v>78</v>
      </c>
      <c r="AY352" s="14" t="s">
        <v>124</v>
      </c>
      <c r="BE352" s="198">
        <f>IF(N352="základní",J352,0)</f>
        <v>13152.1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14" t="s">
        <v>78</v>
      </c>
      <c r="BK352" s="198">
        <f>ROUND(I352*H352,2)</f>
        <v>13152.1</v>
      </c>
      <c r="BL352" s="14" t="s">
        <v>218</v>
      </c>
      <c r="BM352" s="197" t="s">
        <v>633</v>
      </c>
    </row>
    <row r="353" s="2" customFormat="1">
      <c r="A353" s="29"/>
      <c r="B353" s="30"/>
      <c r="C353" s="31"/>
      <c r="D353" s="199" t="s">
        <v>132</v>
      </c>
      <c r="E353" s="31"/>
      <c r="F353" s="200" t="s">
        <v>634</v>
      </c>
      <c r="G353" s="31"/>
      <c r="H353" s="31"/>
      <c r="I353" s="31"/>
      <c r="J353" s="31"/>
      <c r="K353" s="31"/>
      <c r="L353" s="35"/>
      <c r="M353" s="201"/>
      <c r="N353" s="202"/>
      <c r="O353" s="74"/>
      <c r="P353" s="74"/>
      <c r="Q353" s="74"/>
      <c r="R353" s="74"/>
      <c r="S353" s="74"/>
      <c r="T353" s="75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T353" s="14" t="s">
        <v>132</v>
      </c>
      <c r="AU353" s="14" t="s">
        <v>78</v>
      </c>
    </row>
    <row r="354" s="2" customFormat="1">
      <c r="A354" s="29"/>
      <c r="B354" s="30"/>
      <c r="C354" s="31"/>
      <c r="D354" s="203" t="s">
        <v>134</v>
      </c>
      <c r="E354" s="31"/>
      <c r="F354" s="204" t="s">
        <v>635</v>
      </c>
      <c r="G354" s="31"/>
      <c r="H354" s="31"/>
      <c r="I354" s="31"/>
      <c r="J354" s="31"/>
      <c r="K354" s="31"/>
      <c r="L354" s="35"/>
      <c r="M354" s="201"/>
      <c r="N354" s="202"/>
      <c r="O354" s="74"/>
      <c r="P354" s="74"/>
      <c r="Q354" s="74"/>
      <c r="R354" s="74"/>
      <c r="S354" s="74"/>
      <c r="T354" s="75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T354" s="14" t="s">
        <v>134</v>
      </c>
      <c r="AU354" s="14" t="s">
        <v>78</v>
      </c>
    </row>
    <row r="355" s="12" customFormat="1" ht="25.92" customHeight="1">
      <c r="A355" s="12"/>
      <c r="B355" s="174"/>
      <c r="C355" s="175"/>
      <c r="D355" s="176" t="s">
        <v>69</v>
      </c>
      <c r="E355" s="177" t="s">
        <v>636</v>
      </c>
      <c r="F355" s="177" t="s">
        <v>637</v>
      </c>
      <c r="G355" s="175"/>
      <c r="H355" s="175"/>
      <c r="I355" s="175"/>
      <c r="J355" s="178">
        <f>BK355</f>
        <v>2451567.3999999999</v>
      </c>
      <c r="K355" s="175"/>
      <c r="L355" s="179"/>
      <c r="M355" s="180"/>
      <c r="N355" s="181"/>
      <c r="O355" s="181"/>
      <c r="P355" s="182">
        <f>SUM(P356:P375)</f>
        <v>124.44</v>
      </c>
      <c r="Q355" s="181"/>
      <c r="R355" s="182">
        <f>SUM(R356:R375)</f>
        <v>13.736280005000001</v>
      </c>
      <c r="S355" s="181"/>
      <c r="T355" s="183">
        <f>SUM(T356:T375)</f>
        <v>4.7999999999999998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84" t="s">
        <v>80</v>
      </c>
      <c r="AT355" s="185" t="s">
        <v>69</v>
      </c>
      <c r="AU355" s="185" t="s">
        <v>70</v>
      </c>
      <c r="AY355" s="184" t="s">
        <v>124</v>
      </c>
      <c r="BK355" s="186">
        <f>SUM(BK356:BK375)</f>
        <v>2451567.3999999999</v>
      </c>
    </row>
    <row r="356" s="2" customFormat="1" ht="24.15" customHeight="1">
      <c r="A356" s="29"/>
      <c r="B356" s="30"/>
      <c r="C356" s="187" t="s">
        <v>638</v>
      </c>
      <c r="D356" s="187" t="s">
        <v>125</v>
      </c>
      <c r="E356" s="188" t="s">
        <v>639</v>
      </c>
      <c r="F356" s="189" t="s">
        <v>640</v>
      </c>
      <c r="G356" s="190" t="s">
        <v>128</v>
      </c>
      <c r="H356" s="191">
        <v>50</v>
      </c>
      <c r="I356" s="192">
        <v>841.59000000000003</v>
      </c>
      <c r="J356" s="192">
        <f>ROUND(I356*H356,2)</f>
        <v>42079.5</v>
      </c>
      <c r="K356" s="189" t="s">
        <v>129</v>
      </c>
      <c r="L356" s="35"/>
      <c r="M356" s="193" t="s">
        <v>17</v>
      </c>
      <c r="N356" s="194" t="s">
        <v>41</v>
      </c>
      <c r="O356" s="195">
        <v>1.5589999999999999</v>
      </c>
      <c r="P356" s="195">
        <f>O356*H356</f>
        <v>77.950000000000003</v>
      </c>
      <c r="Q356" s="195">
        <v>0.00025560010000000001</v>
      </c>
      <c r="R356" s="195">
        <f>Q356*H356</f>
        <v>0.012780005000000001</v>
      </c>
      <c r="S356" s="195">
        <v>0</v>
      </c>
      <c r="T356" s="196">
        <f>S356*H356</f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97" t="s">
        <v>218</v>
      </c>
      <c r="AT356" s="197" t="s">
        <v>125</v>
      </c>
      <c r="AU356" s="197" t="s">
        <v>78</v>
      </c>
      <c r="AY356" s="14" t="s">
        <v>124</v>
      </c>
      <c r="BE356" s="198">
        <f>IF(N356="základní",J356,0)</f>
        <v>42079.5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4" t="s">
        <v>78</v>
      </c>
      <c r="BK356" s="198">
        <f>ROUND(I356*H356,2)</f>
        <v>42079.5</v>
      </c>
      <c r="BL356" s="14" t="s">
        <v>218</v>
      </c>
      <c r="BM356" s="197" t="s">
        <v>641</v>
      </c>
    </row>
    <row r="357" s="2" customFormat="1">
      <c r="A357" s="29"/>
      <c r="B357" s="30"/>
      <c r="C357" s="31"/>
      <c r="D357" s="199" t="s">
        <v>132</v>
      </c>
      <c r="E357" s="31"/>
      <c r="F357" s="200" t="s">
        <v>642</v>
      </c>
      <c r="G357" s="31"/>
      <c r="H357" s="31"/>
      <c r="I357" s="31"/>
      <c r="J357" s="31"/>
      <c r="K357" s="31"/>
      <c r="L357" s="35"/>
      <c r="M357" s="201"/>
      <c r="N357" s="202"/>
      <c r="O357" s="74"/>
      <c r="P357" s="74"/>
      <c r="Q357" s="74"/>
      <c r="R357" s="74"/>
      <c r="S357" s="74"/>
      <c r="T357" s="75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T357" s="14" t="s">
        <v>132</v>
      </c>
      <c r="AU357" s="14" t="s">
        <v>78</v>
      </c>
    </row>
    <row r="358" s="2" customFormat="1">
      <c r="A358" s="29"/>
      <c r="B358" s="30"/>
      <c r="C358" s="31"/>
      <c r="D358" s="203" t="s">
        <v>134</v>
      </c>
      <c r="E358" s="31"/>
      <c r="F358" s="204" t="s">
        <v>643</v>
      </c>
      <c r="G358" s="31"/>
      <c r="H358" s="31"/>
      <c r="I358" s="31"/>
      <c r="J358" s="31"/>
      <c r="K358" s="31"/>
      <c r="L358" s="35"/>
      <c r="M358" s="201"/>
      <c r="N358" s="202"/>
      <c r="O358" s="74"/>
      <c r="P358" s="74"/>
      <c r="Q358" s="74"/>
      <c r="R358" s="74"/>
      <c r="S358" s="74"/>
      <c r="T358" s="75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134</v>
      </c>
      <c r="AU358" s="14" t="s">
        <v>78</v>
      </c>
    </row>
    <row r="359" s="2" customFormat="1" ht="24.15" customHeight="1">
      <c r="A359" s="29"/>
      <c r="B359" s="30"/>
      <c r="C359" s="205" t="s">
        <v>644</v>
      </c>
      <c r="D359" s="205" t="s">
        <v>209</v>
      </c>
      <c r="E359" s="206" t="s">
        <v>645</v>
      </c>
      <c r="F359" s="207" t="s">
        <v>646</v>
      </c>
      <c r="G359" s="208" t="s">
        <v>138</v>
      </c>
      <c r="H359" s="209">
        <v>300</v>
      </c>
      <c r="I359" s="210">
        <v>5770</v>
      </c>
      <c r="J359" s="210">
        <f>ROUND(I359*H359,2)</f>
        <v>1731000</v>
      </c>
      <c r="K359" s="207" t="s">
        <v>129</v>
      </c>
      <c r="L359" s="211"/>
      <c r="M359" s="212" t="s">
        <v>17</v>
      </c>
      <c r="N359" s="213" t="s">
        <v>41</v>
      </c>
      <c r="O359" s="195">
        <v>0</v>
      </c>
      <c r="P359" s="195">
        <f>O359*H359</f>
        <v>0</v>
      </c>
      <c r="Q359" s="195">
        <v>0.034720000000000001</v>
      </c>
      <c r="R359" s="195">
        <f>Q359*H359</f>
        <v>10.416</v>
      </c>
      <c r="S359" s="195">
        <v>0</v>
      </c>
      <c r="T359" s="196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97" t="s">
        <v>315</v>
      </c>
      <c r="AT359" s="197" t="s">
        <v>209</v>
      </c>
      <c r="AU359" s="197" t="s">
        <v>78</v>
      </c>
      <c r="AY359" s="14" t="s">
        <v>124</v>
      </c>
      <c r="BE359" s="198">
        <f>IF(N359="základní",J359,0)</f>
        <v>1731000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14" t="s">
        <v>78</v>
      </c>
      <c r="BK359" s="198">
        <f>ROUND(I359*H359,2)</f>
        <v>1731000</v>
      </c>
      <c r="BL359" s="14" t="s">
        <v>218</v>
      </c>
      <c r="BM359" s="197" t="s">
        <v>647</v>
      </c>
    </row>
    <row r="360" s="2" customFormat="1">
      <c r="A360" s="29"/>
      <c r="B360" s="30"/>
      <c r="C360" s="31"/>
      <c r="D360" s="199" t="s">
        <v>132</v>
      </c>
      <c r="E360" s="31"/>
      <c r="F360" s="200" t="s">
        <v>646</v>
      </c>
      <c r="G360" s="31"/>
      <c r="H360" s="31"/>
      <c r="I360" s="31"/>
      <c r="J360" s="31"/>
      <c r="K360" s="31"/>
      <c r="L360" s="35"/>
      <c r="M360" s="201"/>
      <c r="N360" s="202"/>
      <c r="O360" s="74"/>
      <c r="P360" s="74"/>
      <c r="Q360" s="74"/>
      <c r="R360" s="74"/>
      <c r="S360" s="74"/>
      <c r="T360" s="75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132</v>
      </c>
      <c r="AU360" s="14" t="s">
        <v>78</v>
      </c>
    </row>
    <row r="361" s="2" customFormat="1" ht="24.15" customHeight="1">
      <c r="A361" s="29"/>
      <c r="B361" s="30"/>
      <c r="C361" s="187" t="s">
        <v>648</v>
      </c>
      <c r="D361" s="187" t="s">
        <v>125</v>
      </c>
      <c r="E361" s="188" t="s">
        <v>649</v>
      </c>
      <c r="F361" s="189" t="s">
        <v>650</v>
      </c>
      <c r="G361" s="190" t="s">
        <v>128</v>
      </c>
      <c r="H361" s="191">
        <v>200</v>
      </c>
      <c r="I361" s="192">
        <v>35.119999999999997</v>
      </c>
      <c r="J361" s="192">
        <f>ROUND(I361*H361,2)</f>
        <v>7024</v>
      </c>
      <c r="K361" s="189" t="s">
        <v>129</v>
      </c>
      <c r="L361" s="35"/>
      <c r="M361" s="193" t="s">
        <v>17</v>
      </c>
      <c r="N361" s="194" t="s">
        <v>41</v>
      </c>
      <c r="O361" s="195">
        <v>0.050000000000000003</v>
      </c>
      <c r="P361" s="195">
        <f>O361*H361</f>
        <v>10</v>
      </c>
      <c r="Q361" s="195">
        <v>0</v>
      </c>
      <c r="R361" s="195">
        <f>Q361*H361</f>
        <v>0</v>
      </c>
      <c r="S361" s="195">
        <v>0.024</v>
      </c>
      <c r="T361" s="196">
        <f>S361*H361</f>
        <v>4.7999999999999998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97" t="s">
        <v>218</v>
      </c>
      <c r="AT361" s="197" t="s">
        <v>125</v>
      </c>
      <c r="AU361" s="197" t="s">
        <v>78</v>
      </c>
      <c r="AY361" s="14" t="s">
        <v>124</v>
      </c>
      <c r="BE361" s="198">
        <f>IF(N361="základní",J361,0)</f>
        <v>7024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14" t="s">
        <v>78</v>
      </c>
      <c r="BK361" s="198">
        <f>ROUND(I361*H361,2)</f>
        <v>7024</v>
      </c>
      <c r="BL361" s="14" t="s">
        <v>218</v>
      </c>
      <c r="BM361" s="197" t="s">
        <v>651</v>
      </c>
    </row>
    <row r="362" s="2" customFormat="1">
      <c r="A362" s="29"/>
      <c r="B362" s="30"/>
      <c r="C362" s="31"/>
      <c r="D362" s="199" t="s">
        <v>132</v>
      </c>
      <c r="E362" s="31"/>
      <c r="F362" s="200" t="s">
        <v>652</v>
      </c>
      <c r="G362" s="31"/>
      <c r="H362" s="31"/>
      <c r="I362" s="31"/>
      <c r="J362" s="31"/>
      <c r="K362" s="31"/>
      <c r="L362" s="35"/>
      <c r="M362" s="201"/>
      <c r="N362" s="202"/>
      <c r="O362" s="74"/>
      <c r="P362" s="74"/>
      <c r="Q362" s="74"/>
      <c r="R362" s="74"/>
      <c r="S362" s="74"/>
      <c r="T362" s="75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T362" s="14" t="s">
        <v>132</v>
      </c>
      <c r="AU362" s="14" t="s">
        <v>78</v>
      </c>
    </row>
    <row r="363" s="2" customFormat="1">
      <c r="A363" s="29"/>
      <c r="B363" s="30"/>
      <c r="C363" s="31"/>
      <c r="D363" s="203" t="s">
        <v>134</v>
      </c>
      <c r="E363" s="31"/>
      <c r="F363" s="204" t="s">
        <v>653</v>
      </c>
      <c r="G363" s="31"/>
      <c r="H363" s="31"/>
      <c r="I363" s="31"/>
      <c r="J363" s="31"/>
      <c r="K363" s="31"/>
      <c r="L363" s="35"/>
      <c r="M363" s="201"/>
      <c r="N363" s="202"/>
      <c r="O363" s="74"/>
      <c r="P363" s="74"/>
      <c r="Q363" s="74"/>
      <c r="R363" s="74"/>
      <c r="S363" s="74"/>
      <c r="T363" s="75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T363" s="14" t="s">
        <v>134</v>
      </c>
      <c r="AU363" s="14" t="s">
        <v>78</v>
      </c>
    </row>
    <row r="364" s="2" customFormat="1" ht="24.15" customHeight="1">
      <c r="A364" s="29"/>
      <c r="B364" s="30"/>
      <c r="C364" s="205" t="s">
        <v>654</v>
      </c>
      <c r="D364" s="205" t="s">
        <v>209</v>
      </c>
      <c r="E364" s="206" t="s">
        <v>655</v>
      </c>
      <c r="F364" s="207" t="s">
        <v>656</v>
      </c>
      <c r="G364" s="208" t="s">
        <v>128</v>
      </c>
      <c r="H364" s="209">
        <v>200</v>
      </c>
      <c r="I364" s="210">
        <v>3180</v>
      </c>
      <c r="J364" s="210">
        <f>ROUND(I364*H364,2)</f>
        <v>636000</v>
      </c>
      <c r="K364" s="207" t="s">
        <v>129</v>
      </c>
      <c r="L364" s="211"/>
      <c r="M364" s="212" t="s">
        <v>17</v>
      </c>
      <c r="N364" s="213" t="s">
        <v>41</v>
      </c>
      <c r="O364" s="195">
        <v>0</v>
      </c>
      <c r="P364" s="195">
        <f>O364*H364</f>
        <v>0</v>
      </c>
      <c r="Q364" s="195">
        <v>0.016</v>
      </c>
      <c r="R364" s="195">
        <f>Q364*H364</f>
        <v>3.2000000000000002</v>
      </c>
      <c r="S364" s="195">
        <v>0</v>
      </c>
      <c r="T364" s="196">
        <f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97" t="s">
        <v>315</v>
      </c>
      <c r="AT364" s="197" t="s">
        <v>209</v>
      </c>
      <c r="AU364" s="197" t="s">
        <v>78</v>
      </c>
      <c r="AY364" s="14" t="s">
        <v>124</v>
      </c>
      <c r="BE364" s="198">
        <f>IF(N364="základní",J364,0)</f>
        <v>636000</v>
      </c>
      <c r="BF364" s="198">
        <f>IF(N364="snížená",J364,0)</f>
        <v>0</v>
      </c>
      <c r="BG364" s="198">
        <f>IF(N364="zákl. přenesená",J364,0)</f>
        <v>0</v>
      </c>
      <c r="BH364" s="198">
        <f>IF(N364="sníž. přenesená",J364,0)</f>
        <v>0</v>
      </c>
      <c r="BI364" s="198">
        <f>IF(N364="nulová",J364,0)</f>
        <v>0</v>
      </c>
      <c r="BJ364" s="14" t="s">
        <v>78</v>
      </c>
      <c r="BK364" s="198">
        <f>ROUND(I364*H364,2)</f>
        <v>636000</v>
      </c>
      <c r="BL364" s="14" t="s">
        <v>218</v>
      </c>
      <c r="BM364" s="197" t="s">
        <v>657</v>
      </c>
    </row>
    <row r="365" s="2" customFormat="1">
      <c r="A365" s="29"/>
      <c r="B365" s="30"/>
      <c r="C365" s="31"/>
      <c r="D365" s="199" t="s">
        <v>132</v>
      </c>
      <c r="E365" s="31"/>
      <c r="F365" s="200" t="s">
        <v>656</v>
      </c>
      <c r="G365" s="31"/>
      <c r="H365" s="31"/>
      <c r="I365" s="31"/>
      <c r="J365" s="31"/>
      <c r="K365" s="31"/>
      <c r="L365" s="35"/>
      <c r="M365" s="201"/>
      <c r="N365" s="202"/>
      <c r="O365" s="74"/>
      <c r="P365" s="74"/>
      <c r="Q365" s="74"/>
      <c r="R365" s="74"/>
      <c r="S365" s="74"/>
      <c r="T365" s="75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T365" s="14" t="s">
        <v>132</v>
      </c>
      <c r="AU365" s="14" t="s">
        <v>78</v>
      </c>
    </row>
    <row r="366" s="2" customFormat="1" ht="24.15" customHeight="1">
      <c r="A366" s="29"/>
      <c r="B366" s="30"/>
      <c r="C366" s="187" t="s">
        <v>658</v>
      </c>
      <c r="D366" s="187" t="s">
        <v>125</v>
      </c>
      <c r="E366" s="188" t="s">
        <v>659</v>
      </c>
      <c r="F366" s="189" t="s">
        <v>660</v>
      </c>
      <c r="G366" s="190" t="s">
        <v>128</v>
      </c>
      <c r="H366" s="191">
        <v>100</v>
      </c>
      <c r="I366" s="192">
        <v>128.25999999999999</v>
      </c>
      <c r="J366" s="192">
        <f>ROUND(I366*H366,2)</f>
        <v>12826</v>
      </c>
      <c r="K366" s="189" t="s">
        <v>129</v>
      </c>
      <c r="L366" s="35"/>
      <c r="M366" s="193" t="s">
        <v>17</v>
      </c>
      <c r="N366" s="194" t="s">
        <v>41</v>
      </c>
      <c r="O366" s="195">
        <v>0.24299999999999999</v>
      </c>
      <c r="P366" s="195">
        <f>O366*H366</f>
        <v>24.300000000000001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97" t="s">
        <v>218</v>
      </c>
      <c r="AT366" s="197" t="s">
        <v>125</v>
      </c>
      <c r="AU366" s="197" t="s">
        <v>78</v>
      </c>
      <c r="AY366" s="14" t="s">
        <v>124</v>
      </c>
      <c r="BE366" s="198">
        <f>IF(N366="základní",J366,0)</f>
        <v>12826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4" t="s">
        <v>78</v>
      </c>
      <c r="BK366" s="198">
        <f>ROUND(I366*H366,2)</f>
        <v>12826</v>
      </c>
      <c r="BL366" s="14" t="s">
        <v>218</v>
      </c>
      <c r="BM366" s="197" t="s">
        <v>661</v>
      </c>
    </row>
    <row r="367" s="2" customFormat="1">
      <c r="A367" s="29"/>
      <c r="B367" s="30"/>
      <c r="C367" s="31"/>
      <c r="D367" s="199" t="s">
        <v>132</v>
      </c>
      <c r="E367" s="31"/>
      <c r="F367" s="200" t="s">
        <v>662</v>
      </c>
      <c r="G367" s="31"/>
      <c r="H367" s="31"/>
      <c r="I367" s="31"/>
      <c r="J367" s="31"/>
      <c r="K367" s="31"/>
      <c r="L367" s="35"/>
      <c r="M367" s="201"/>
      <c r="N367" s="202"/>
      <c r="O367" s="74"/>
      <c r="P367" s="74"/>
      <c r="Q367" s="74"/>
      <c r="R367" s="74"/>
      <c r="S367" s="74"/>
      <c r="T367" s="75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T367" s="14" t="s">
        <v>132</v>
      </c>
      <c r="AU367" s="14" t="s">
        <v>78</v>
      </c>
    </row>
    <row r="368" s="2" customFormat="1">
      <c r="A368" s="29"/>
      <c r="B368" s="30"/>
      <c r="C368" s="31"/>
      <c r="D368" s="203" t="s">
        <v>134</v>
      </c>
      <c r="E368" s="31"/>
      <c r="F368" s="204" t="s">
        <v>663</v>
      </c>
      <c r="G368" s="31"/>
      <c r="H368" s="31"/>
      <c r="I368" s="31"/>
      <c r="J368" s="31"/>
      <c r="K368" s="31"/>
      <c r="L368" s="35"/>
      <c r="M368" s="201"/>
      <c r="N368" s="202"/>
      <c r="O368" s="74"/>
      <c r="P368" s="74"/>
      <c r="Q368" s="74"/>
      <c r="R368" s="74"/>
      <c r="S368" s="74"/>
      <c r="T368" s="75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134</v>
      </c>
      <c r="AU368" s="14" t="s">
        <v>78</v>
      </c>
    </row>
    <row r="369" s="2" customFormat="1" ht="24.15" customHeight="1">
      <c r="A369" s="29"/>
      <c r="B369" s="30"/>
      <c r="C369" s="205" t="s">
        <v>664</v>
      </c>
      <c r="D369" s="205" t="s">
        <v>209</v>
      </c>
      <c r="E369" s="206" t="s">
        <v>665</v>
      </c>
      <c r="F369" s="207" t="s">
        <v>666</v>
      </c>
      <c r="G369" s="208" t="s">
        <v>128</v>
      </c>
      <c r="H369" s="209">
        <v>50</v>
      </c>
      <c r="I369" s="210">
        <v>118</v>
      </c>
      <c r="J369" s="210">
        <f>ROUND(I369*H369,2)</f>
        <v>5900</v>
      </c>
      <c r="K369" s="207" t="s">
        <v>129</v>
      </c>
      <c r="L369" s="211"/>
      <c r="M369" s="212" t="s">
        <v>17</v>
      </c>
      <c r="N369" s="213" t="s">
        <v>41</v>
      </c>
      <c r="O369" s="195">
        <v>0</v>
      </c>
      <c r="P369" s="195">
        <f>O369*H369</f>
        <v>0</v>
      </c>
      <c r="Q369" s="195">
        <v>0.00123</v>
      </c>
      <c r="R369" s="195">
        <f>Q369*H369</f>
        <v>0.061499999999999999</v>
      </c>
      <c r="S369" s="195">
        <v>0</v>
      </c>
      <c r="T369" s="196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97" t="s">
        <v>315</v>
      </c>
      <c r="AT369" s="197" t="s">
        <v>209</v>
      </c>
      <c r="AU369" s="197" t="s">
        <v>78</v>
      </c>
      <c r="AY369" s="14" t="s">
        <v>124</v>
      </c>
      <c r="BE369" s="198">
        <f>IF(N369="základní",J369,0)</f>
        <v>5900</v>
      </c>
      <c r="BF369" s="198">
        <f>IF(N369="snížená",J369,0)</f>
        <v>0</v>
      </c>
      <c r="BG369" s="198">
        <f>IF(N369="zákl. přenesená",J369,0)</f>
        <v>0</v>
      </c>
      <c r="BH369" s="198">
        <f>IF(N369="sníž. přenesená",J369,0)</f>
        <v>0</v>
      </c>
      <c r="BI369" s="198">
        <f>IF(N369="nulová",J369,0)</f>
        <v>0</v>
      </c>
      <c r="BJ369" s="14" t="s">
        <v>78</v>
      </c>
      <c r="BK369" s="198">
        <f>ROUND(I369*H369,2)</f>
        <v>5900</v>
      </c>
      <c r="BL369" s="14" t="s">
        <v>218</v>
      </c>
      <c r="BM369" s="197" t="s">
        <v>667</v>
      </c>
    </row>
    <row r="370" s="2" customFormat="1">
      <c r="A370" s="29"/>
      <c r="B370" s="30"/>
      <c r="C370" s="31"/>
      <c r="D370" s="199" t="s">
        <v>132</v>
      </c>
      <c r="E370" s="31"/>
      <c r="F370" s="200" t="s">
        <v>666</v>
      </c>
      <c r="G370" s="31"/>
      <c r="H370" s="31"/>
      <c r="I370" s="31"/>
      <c r="J370" s="31"/>
      <c r="K370" s="31"/>
      <c r="L370" s="35"/>
      <c r="M370" s="201"/>
      <c r="N370" s="202"/>
      <c r="O370" s="74"/>
      <c r="P370" s="74"/>
      <c r="Q370" s="74"/>
      <c r="R370" s="74"/>
      <c r="S370" s="74"/>
      <c r="T370" s="75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T370" s="14" t="s">
        <v>132</v>
      </c>
      <c r="AU370" s="14" t="s">
        <v>78</v>
      </c>
    </row>
    <row r="371" s="2" customFormat="1" ht="24.15" customHeight="1">
      <c r="A371" s="29"/>
      <c r="B371" s="30"/>
      <c r="C371" s="205" t="s">
        <v>668</v>
      </c>
      <c r="D371" s="205" t="s">
        <v>209</v>
      </c>
      <c r="E371" s="206" t="s">
        <v>669</v>
      </c>
      <c r="F371" s="207" t="s">
        <v>670</v>
      </c>
      <c r="G371" s="208" t="s">
        <v>128</v>
      </c>
      <c r="H371" s="209">
        <v>50</v>
      </c>
      <c r="I371" s="210">
        <v>107</v>
      </c>
      <c r="J371" s="210">
        <f>ROUND(I371*H371,2)</f>
        <v>5350</v>
      </c>
      <c r="K371" s="207" t="s">
        <v>129</v>
      </c>
      <c r="L371" s="211"/>
      <c r="M371" s="212" t="s">
        <v>17</v>
      </c>
      <c r="N371" s="213" t="s">
        <v>41</v>
      </c>
      <c r="O371" s="195">
        <v>0</v>
      </c>
      <c r="P371" s="195">
        <f>O371*H371</f>
        <v>0</v>
      </c>
      <c r="Q371" s="195">
        <v>0.00092000000000000003</v>
      </c>
      <c r="R371" s="195">
        <f>Q371*H371</f>
        <v>0.045999999999999999</v>
      </c>
      <c r="S371" s="195">
        <v>0</v>
      </c>
      <c r="T371" s="196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97" t="s">
        <v>315</v>
      </c>
      <c r="AT371" s="197" t="s">
        <v>209</v>
      </c>
      <c r="AU371" s="197" t="s">
        <v>78</v>
      </c>
      <c r="AY371" s="14" t="s">
        <v>124</v>
      </c>
      <c r="BE371" s="198">
        <f>IF(N371="základní",J371,0)</f>
        <v>5350</v>
      </c>
      <c r="BF371" s="198">
        <f>IF(N371="snížená",J371,0)</f>
        <v>0</v>
      </c>
      <c r="BG371" s="198">
        <f>IF(N371="zákl. přenesená",J371,0)</f>
        <v>0</v>
      </c>
      <c r="BH371" s="198">
        <f>IF(N371="sníž. přenesená",J371,0)</f>
        <v>0</v>
      </c>
      <c r="BI371" s="198">
        <f>IF(N371="nulová",J371,0)</f>
        <v>0</v>
      </c>
      <c r="BJ371" s="14" t="s">
        <v>78</v>
      </c>
      <c r="BK371" s="198">
        <f>ROUND(I371*H371,2)</f>
        <v>5350</v>
      </c>
      <c r="BL371" s="14" t="s">
        <v>218</v>
      </c>
      <c r="BM371" s="197" t="s">
        <v>671</v>
      </c>
    </row>
    <row r="372" s="2" customFormat="1">
      <c r="A372" s="29"/>
      <c r="B372" s="30"/>
      <c r="C372" s="31"/>
      <c r="D372" s="199" t="s">
        <v>132</v>
      </c>
      <c r="E372" s="31"/>
      <c r="F372" s="200" t="s">
        <v>670</v>
      </c>
      <c r="G372" s="31"/>
      <c r="H372" s="31"/>
      <c r="I372" s="31"/>
      <c r="J372" s="31"/>
      <c r="K372" s="31"/>
      <c r="L372" s="35"/>
      <c r="M372" s="201"/>
      <c r="N372" s="202"/>
      <c r="O372" s="74"/>
      <c r="P372" s="74"/>
      <c r="Q372" s="74"/>
      <c r="R372" s="74"/>
      <c r="S372" s="74"/>
      <c r="T372" s="75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4" t="s">
        <v>132</v>
      </c>
      <c r="AU372" s="14" t="s">
        <v>78</v>
      </c>
    </row>
    <row r="373" s="2" customFormat="1" ht="24.15" customHeight="1">
      <c r="A373" s="29"/>
      <c r="B373" s="30"/>
      <c r="C373" s="187" t="s">
        <v>672</v>
      </c>
      <c r="D373" s="187" t="s">
        <v>125</v>
      </c>
      <c r="E373" s="188" t="s">
        <v>673</v>
      </c>
      <c r="F373" s="189" t="s">
        <v>674</v>
      </c>
      <c r="G373" s="190" t="s">
        <v>299</v>
      </c>
      <c r="H373" s="191">
        <v>10</v>
      </c>
      <c r="I373" s="192">
        <v>1138.79</v>
      </c>
      <c r="J373" s="192">
        <f>ROUND(I373*H373,2)</f>
        <v>11387.9</v>
      </c>
      <c r="K373" s="189" t="s">
        <v>129</v>
      </c>
      <c r="L373" s="35"/>
      <c r="M373" s="193" t="s">
        <v>17</v>
      </c>
      <c r="N373" s="194" t="s">
        <v>41</v>
      </c>
      <c r="O373" s="195">
        <v>1.2190000000000001</v>
      </c>
      <c r="P373" s="195">
        <f>O373*H373</f>
        <v>12.190000000000001</v>
      </c>
      <c r="Q373" s="195">
        <v>0</v>
      </c>
      <c r="R373" s="195">
        <f>Q373*H373</f>
        <v>0</v>
      </c>
      <c r="S373" s="195">
        <v>0</v>
      </c>
      <c r="T373" s="196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97" t="s">
        <v>218</v>
      </c>
      <c r="AT373" s="197" t="s">
        <v>125</v>
      </c>
      <c r="AU373" s="197" t="s">
        <v>78</v>
      </c>
      <c r="AY373" s="14" t="s">
        <v>124</v>
      </c>
      <c r="BE373" s="198">
        <f>IF(N373="základní",J373,0)</f>
        <v>11387.9</v>
      </c>
      <c r="BF373" s="198">
        <f>IF(N373="snížená",J373,0)</f>
        <v>0</v>
      </c>
      <c r="BG373" s="198">
        <f>IF(N373="zákl. přenesená",J373,0)</f>
        <v>0</v>
      </c>
      <c r="BH373" s="198">
        <f>IF(N373="sníž. přenesená",J373,0)</f>
        <v>0</v>
      </c>
      <c r="BI373" s="198">
        <f>IF(N373="nulová",J373,0)</f>
        <v>0</v>
      </c>
      <c r="BJ373" s="14" t="s">
        <v>78</v>
      </c>
      <c r="BK373" s="198">
        <f>ROUND(I373*H373,2)</f>
        <v>11387.9</v>
      </c>
      <c r="BL373" s="14" t="s">
        <v>218</v>
      </c>
      <c r="BM373" s="197" t="s">
        <v>675</v>
      </c>
    </row>
    <row r="374" s="2" customFormat="1">
      <c r="A374" s="29"/>
      <c r="B374" s="30"/>
      <c r="C374" s="31"/>
      <c r="D374" s="199" t="s">
        <v>132</v>
      </c>
      <c r="E374" s="31"/>
      <c r="F374" s="200" t="s">
        <v>676</v>
      </c>
      <c r="G374" s="31"/>
      <c r="H374" s="31"/>
      <c r="I374" s="31"/>
      <c r="J374" s="31"/>
      <c r="K374" s="31"/>
      <c r="L374" s="35"/>
      <c r="M374" s="201"/>
      <c r="N374" s="202"/>
      <c r="O374" s="74"/>
      <c r="P374" s="74"/>
      <c r="Q374" s="74"/>
      <c r="R374" s="74"/>
      <c r="S374" s="74"/>
      <c r="T374" s="75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T374" s="14" t="s">
        <v>132</v>
      </c>
      <c r="AU374" s="14" t="s">
        <v>78</v>
      </c>
    </row>
    <row r="375" s="2" customFormat="1">
      <c r="A375" s="29"/>
      <c r="B375" s="30"/>
      <c r="C375" s="31"/>
      <c r="D375" s="203" t="s">
        <v>134</v>
      </c>
      <c r="E375" s="31"/>
      <c r="F375" s="204" t="s">
        <v>677</v>
      </c>
      <c r="G375" s="31"/>
      <c r="H375" s="31"/>
      <c r="I375" s="31"/>
      <c r="J375" s="31"/>
      <c r="K375" s="31"/>
      <c r="L375" s="35"/>
      <c r="M375" s="201"/>
      <c r="N375" s="202"/>
      <c r="O375" s="74"/>
      <c r="P375" s="74"/>
      <c r="Q375" s="74"/>
      <c r="R375" s="74"/>
      <c r="S375" s="74"/>
      <c r="T375" s="75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T375" s="14" t="s">
        <v>134</v>
      </c>
      <c r="AU375" s="14" t="s">
        <v>78</v>
      </c>
    </row>
    <row r="376" s="12" customFormat="1" ht="25.92" customHeight="1">
      <c r="A376" s="12"/>
      <c r="B376" s="174"/>
      <c r="C376" s="175"/>
      <c r="D376" s="176" t="s">
        <v>69</v>
      </c>
      <c r="E376" s="177" t="s">
        <v>678</v>
      </c>
      <c r="F376" s="177" t="s">
        <v>679</v>
      </c>
      <c r="G376" s="175"/>
      <c r="H376" s="175"/>
      <c r="I376" s="175"/>
      <c r="J376" s="178">
        <f>BK376</f>
        <v>1553257.1600000002</v>
      </c>
      <c r="K376" s="175"/>
      <c r="L376" s="179"/>
      <c r="M376" s="180"/>
      <c r="N376" s="181"/>
      <c r="O376" s="181"/>
      <c r="P376" s="182">
        <f>SUM(P377:P399)</f>
        <v>860.55194699999993</v>
      </c>
      <c r="Q376" s="181"/>
      <c r="R376" s="182">
        <f>SUM(R377:R399)</f>
        <v>22.0518</v>
      </c>
      <c r="S376" s="181"/>
      <c r="T376" s="183">
        <f>SUM(T377:T399)</f>
        <v>21.18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84" t="s">
        <v>80</v>
      </c>
      <c r="AT376" s="185" t="s">
        <v>69</v>
      </c>
      <c r="AU376" s="185" t="s">
        <v>70</v>
      </c>
      <c r="AY376" s="184" t="s">
        <v>124</v>
      </c>
      <c r="BK376" s="186">
        <f>SUM(BK377:BK399)</f>
        <v>1553257.1600000002</v>
      </c>
    </row>
    <row r="377" s="2" customFormat="1" ht="37.8" customHeight="1">
      <c r="A377" s="29"/>
      <c r="B377" s="30"/>
      <c r="C377" s="187" t="s">
        <v>680</v>
      </c>
      <c r="D377" s="187" t="s">
        <v>125</v>
      </c>
      <c r="E377" s="188" t="s">
        <v>681</v>
      </c>
      <c r="F377" s="189" t="s">
        <v>682</v>
      </c>
      <c r="G377" s="190" t="s">
        <v>138</v>
      </c>
      <c r="H377" s="191">
        <v>150</v>
      </c>
      <c r="I377" s="192">
        <v>476.92000000000002</v>
      </c>
      <c r="J377" s="192">
        <f>ROUND(I377*H377,2)</f>
        <v>71538</v>
      </c>
      <c r="K377" s="189" t="s">
        <v>129</v>
      </c>
      <c r="L377" s="35"/>
      <c r="M377" s="193" t="s">
        <v>17</v>
      </c>
      <c r="N377" s="194" t="s">
        <v>41</v>
      </c>
      <c r="O377" s="195">
        <v>0.26500000000000001</v>
      </c>
      <c r="P377" s="195">
        <f>O377*H377</f>
        <v>39.75</v>
      </c>
      <c r="Q377" s="195">
        <v>0.0035000000000000001</v>
      </c>
      <c r="R377" s="195">
        <f>Q377*H377</f>
        <v>0.52500000000000002</v>
      </c>
      <c r="S377" s="195">
        <v>0</v>
      </c>
      <c r="T377" s="196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97" t="s">
        <v>218</v>
      </c>
      <c r="AT377" s="197" t="s">
        <v>125</v>
      </c>
      <c r="AU377" s="197" t="s">
        <v>78</v>
      </c>
      <c r="AY377" s="14" t="s">
        <v>124</v>
      </c>
      <c r="BE377" s="198">
        <f>IF(N377="základní",J377,0)</f>
        <v>71538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14" t="s">
        <v>78</v>
      </c>
      <c r="BK377" s="198">
        <f>ROUND(I377*H377,2)</f>
        <v>71538</v>
      </c>
      <c r="BL377" s="14" t="s">
        <v>218</v>
      </c>
      <c r="BM377" s="197" t="s">
        <v>683</v>
      </c>
    </row>
    <row r="378" s="2" customFormat="1">
      <c r="A378" s="29"/>
      <c r="B378" s="30"/>
      <c r="C378" s="31"/>
      <c r="D378" s="199" t="s">
        <v>132</v>
      </c>
      <c r="E378" s="31"/>
      <c r="F378" s="200" t="s">
        <v>684</v>
      </c>
      <c r="G378" s="31"/>
      <c r="H378" s="31"/>
      <c r="I378" s="31"/>
      <c r="J378" s="31"/>
      <c r="K378" s="31"/>
      <c r="L378" s="35"/>
      <c r="M378" s="201"/>
      <c r="N378" s="202"/>
      <c r="O378" s="74"/>
      <c r="P378" s="74"/>
      <c r="Q378" s="74"/>
      <c r="R378" s="74"/>
      <c r="S378" s="74"/>
      <c r="T378" s="75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4" t="s">
        <v>132</v>
      </c>
      <c r="AU378" s="14" t="s">
        <v>78</v>
      </c>
    </row>
    <row r="379" s="2" customFormat="1">
      <c r="A379" s="29"/>
      <c r="B379" s="30"/>
      <c r="C379" s="31"/>
      <c r="D379" s="203" t="s">
        <v>134</v>
      </c>
      <c r="E379" s="31"/>
      <c r="F379" s="204" t="s">
        <v>685</v>
      </c>
      <c r="G379" s="31"/>
      <c r="H379" s="31"/>
      <c r="I379" s="31"/>
      <c r="J379" s="31"/>
      <c r="K379" s="31"/>
      <c r="L379" s="35"/>
      <c r="M379" s="201"/>
      <c r="N379" s="202"/>
      <c r="O379" s="74"/>
      <c r="P379" s="74"/>
      <c r="Q379" s="74"/>
      <c r="R379" s="74"/>
      <c r="S379" s="74"/>
      <c r="T379" s="75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T379" s="14" t="s">
        <v>134</v>
      </c>
      <c r="AU379" s="14" t="s">
        <v>78</v>
      </c>
    </row>
    <row r="380" s="2" customFormat="1" ht="24.15" customHeight="1">
      <c r="A380" s="29"/>
      <c r="B380" s="30"/>
      <c r="C380" s="187" t="s">
        <v>686</v>
      </c>
      <c r="D380" s="187" t="s">
        <v>125</v>
      </c>
      <c r="E380" s="188" t="s">
        <v>687</v>
      </c>
      <c r="F380" s="189" t="s">
        <v>688</v>
      </c>
      <c r="G380" s="190" t="s">
        <v>138</v>
      </c>
      <c r="H380" s="191">
        <v>600</v>
      </c>
      <c r="I380" s="192">
        <v>402.94999999999999</v>
      </c>
      <c r="J380" s="192">
        <f>ROUND(I380*H380,2)</f>
        <v>241770</v>
      </c>
      <c r="K380" s="189" t="s">
        <v>129</v>
      </c>
      <c r="L380" s="35"/>
      <c r="M380" s="193" t="s">
        <v>17</v>
      </c>
      <c r="N380" s="194" t="s">
        <v>41</v>
      </c>
      <c r="O380" s="195">
        <v>0.245</v>
      </c>
      <c r="P380" s="195">
        <f>O380*H380</f>
        <v>147</v>
      </c>
      <c r="Q380" s="195">
        <v>0.0075820000000000002</v>
      </c>
      <c r="R380" s="195">
        <f>Q380*H380</f>
        <v>4.5491999999999999</v>
      </c>
      <c r="S380" s="195">
        <v>0</v>
      </c>
      <c r="T380" s="196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97" t="s">
        <v>218</v>
      </c>
      <c r="AT380" s="197" t="s">
        <v>125</v>
      </c>
      <c r="AU380" s="197" t="s">
        <v>78</v>
      </c>
      <c r="AY380" s="14" t="s">
        <v>124</v>
      </c>
      <c r="BE380" s="198">
        <f>IF(N380="základní",J380,0)</f>
        <v>241770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14" t="s">
        <v>78</v>
      </c>
      <c r="BK380" s="198">
        <f>ROUND(I380*H380,2)</f>
        <v>241770</v>
      </c>
      <c r="BL380" s="14" t="s">
        <v>218</v>
      </c>
      <c r="BM380" s="197" t="s">
        <v>689</v>
      </c>
    </row>
    <row r="381" s="2" customFormat="1">
      <c r="A381" s="29"/>
      <c r="B381" s="30"/>
      <c r="C381" s="31"/>
      <c r="D381" s="199" t="s">
        <v>132</v>
      </c>
      <c r="E381" s="31"/>
      <c r="F381" s="200" t="s">
        <v>690</v>
      </c>
      <c r="G381" s="31"/>
      <c r="H381" s="31"/>
      <c r="I381" s="31"/>
      <c r="J381" s="31"/>
      <c r="K381" s="31"/>
      <c r="L381" s="35"/>
      <c r="M381" s="201"/>
      <c r="N381" s="202"/>
      <c r="O381" s="74"/>
      <c r="P381" s="74"/>
      <c r="Q381" s="74"/>
      <c r="R381" s="74"/>
      <c r="S381" s="74"/>
      <c r="T381" s="75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T381" s="14" t="s">
        <v>132</v>
      </c>
      <c r="AU381" s="14" t="s">
        <v>78</v>
      </c>
    </row>
    <row r="382" s="2" customFormat="1">
      <c r="A382" s="29"/>
      <c r="B382" s="30"/>
      <c r="C382" s="31"/>
      <c r="D382" s="203" t="s">
        <v>134</v>
      </c>
      <c r="E382" s="31"/>
      <c r="F382" s="204" t="s">
        <v>691</v>
      </c>
      <c r="G382" s="31"/>
      <c r="H382" s="31"/>
      <c r="I382" s="31"/>
      <c r="J382" s="31"/>
      <c r="K382" s="31"/>
      <c r="L382" s="35"/>
      <c r="M382" s="201"/>
      <c r="N382" s="202"/>
      <c r="O382" s="74"/>
      <c r="P382" s="74"/>
      <c r="Q382" s="74"/>
      <c r="R382" s="74"/>
      <c r="S382" s="74"/>
      <c r="T382" s="75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T382" s="14" t="s">
        <v>134</v>
      </c>
      <c r="AU382" s="14" t="s">
        <v>78</v>
      </c>
    </row>
    <row r="383" s="2" customFormat="1" ht="16.5" customHeight="1">
      <c r="A383" s="29"/>
      <c r="B383" s="30"/>
      <c r="C383" s="187" t="s">
        <v>692</v>
      </c>
      <c r="D383" s="187" t="s">
        <v>125</v>
      </c>
      <c r="E383" s="188" t="s">
        <v>693</v>
      </c>
      <c r="F383" s="189" t="s">
        <v>694</v>
      </c>
      <c r="G383" s="190" t="s">
        <v>138</v>
      </c>
      <c r="H383" s="191">
        <v>600</v>
      </c>
      <c r="I383" s="192">
        <v>111.31</v>
      </c>
      <c r="J383" s="192">
        <f>ROUND(I383*H383,2)</f>
        <v>66786</v>
      </c>
      <c r="K383" s="189" t="s">
        <v>129</v>
      </c>
      <c r="L383" s="35"/>
      <c r="M383" s="193" t="s">
        <v>17</v>
      </c>
      <c r="N383" s="194" t="s">
        <v>41</v>
      </c>
      <c r="O383" s="195">
        <v>0.23899999999999999</v>
      </c>
      <c r="P383" s="195">
        <f>O383*H383</f>
        <v>143.40000000000001</v>
      </c>
      <c r="Q383" s="195">
        <v>0</v>
      </c>
      <c r="R383" s="195">
        <f>Q383*H383</f>
        <v>0</v>
      </c>
      <c r="S383" s="195">
        <v>0.035299999999999998</v>
      </c>
      <c r="T383" s="196">
        <f>S383*H383</f>
        <v>21.18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97" t="s">
        <v>218</v>
      </c>
      <c r="AT383" s="197" t="s">
        <v>125</v>
      </c>
      <c r="AU383" s="197" t="s">
        <v>78</v>
      </c>
      <c r="AY383" s="14" t="s">
        <v>124</v>
      </c>
      <c r="BE383" s="198">
        <f>IF(N383="základní",J383,0)</f>
        <v>66786</v>
      </c>
      <c r="BF383" s="198">
        <f>IF(N383="snížená",J383,0)</f>
        <v>0</v>
      </c>
      <c r="BG383" s="198">
        <f>IF(N383="zákl. přenesená",J383,0)</f>
        <v>0</v>
      </c>
      <c r="BH383" s="198">
        <f>IF(N383="sníž. přenesená",J383,0)</f>
        <v>0</v>
      </c>
      <c r="BI383" s="198">
        <f>IF(N383="nulová",J383,0)</f>
        <v>0</v>
      </c>
      <c r="BJ383" s="14" t="s">
        <v>78</v>
      </c>
      <c r="BK383" s="198">
        <f>ROUND(I383*H383,2)</f>
        <v>66786</v>
      </c>
      <c r="BL383" s="14" t="s">
        <v>218</v>
      </c>
      <c r="BM383" s="197" t="s">
        <v>695</v>
      </c>
    </row>
    <row r="384" s="2" customFormat="1">
      <c r="A384" s="29"/>
      <c r="B384" s="30"/>
      <c r="C384" s="31"/>
      <c r="D384" s="199" t="s">
        <v>132</v>
      </c>
      <c r="E384" s="31"/>
      <c r="F384" s="200" t="s">
        <v>694</v>
      </c>
      <c r="G384" s="31"/>
      <c r="H384" s="31"/>
      <c r="I384" s="31"/>
      <c r="J384" s="31"/>
      <c r="K384" s="31"/>
      <c r="L384" s="35"/>
      <c r="M384" s="201"/>
      <c r="N384" s="202"/>
      <c r="O384" s="74"/>
      <c r="P384" s="74"/>
      <c r="Q384" s="74"/>
      <c r="R384" s="74"/>
      <c r="S384" s="74"/>
      <c r="T384" s="75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4" t="s">
        <v>132</v>
      </c>
      <c r="AU384" s="14" t="s">
        <v>78</v>
      </c>
    </row>
    <row r="385" s="2" customFormat="1">
      <c r="A385" s="29"/>
      <c r="B385" s="30"/>
      <c r="C385" s="31"/>
      <c r="D385" s="203" t="s">
        <v>134</v>
      </c>
      <c r="E385" s="31"/>
      <c r="F385" s="204" t="s">
        <v>696</v>
      </c>
      <c r="G385" s="31"/>
      <c r="H385" s="31"/>
      <c r="I385" s="31"/>
      <c r="J385" s="31"/>
      <c r="K385" s="31"/>
      <c r="L385" s="35"/>
      <c r="M385" s="201"/>
      <c r="N385" s="202"/>
      <c r="O385" s="74"/>
      <c r="P385" s="74"/>
      <c r="Q385" s="74"/>
      <c r="R385" s="74"/>
      <c r="S385" s="74"/>
      <c r="T385" s="75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T385" s="14" t="s">
        <v>134</v>
      </c>
      <c r="AU385" s="14" t="s">
        <v>78</v>
      </c>
    </row>
    <row r="386" s="2" customFormat="1" ht="33" customHeight="1">
      <c r="A386" s="29"/>
      <c r="B386" s="30"/>
      <c r="C386" s="187" t="s">
        <v>697</v>
      </c>
      <c r="D386" s="187" t="s">
        <v>125</v>
      </c>
      <c r="E386" s="188" t="s">
        <v>698</v>
      </c>
      <c r="F386" s="189" t="s">
        <v>699</v>
      </c>
      <c r="G386" s="190" t="s">
        <v>138</v>
      </c>
      <c r="H386" s="191">
        <v>600</v>
      </c>
      <c r="I386" s="192">
        <v>703.86000000000001</v>
      </c>
      <c r="J386" s="192">
        <f>ROUND(I386*H386,2)</f>
        <v>422316</v>
      </c>
      <c r="K386" s="189" t="s">
        <v>129</v>
      </c>
      <c r="L386" s="35"/>
      <c r="M386" s="193" t="s">
        <v>17</v>
      </c>
      <c r="N386" s="194" t="s">
        <v>41</v>
      </c>
      <c r="O386" s="195">
        <v>0.79200000000000004</v>
      </c>
      <c r="P386" s="195">
        <f>O386*H386</f>
        <v>475.20000000000005</v>
      </c>
      <c r="Q386" s="195">
        <v>0.0059959999999999996</v>
      </c>
      <c r="R386" s="195">
        <f>Q386*H386</f>
        <v>3.5975999999999999</v>
      </c>
      <c r="S386" s="195">
        <v>0</v>
      </c>
      <c r="T386" s="196">
        <f>S386*H386</f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97" t="s">
        <v>218</v>
      </c>
      <c r="AT386" s="197" t="s">
        <v>125</v>
      </c>
      <c r="AU386" s="197" t="s">
        <v>78</v>
      </c>
      <c r="AY386" s="14" t="s">
        <v>124</v>
      </c>
      <c r="BE386" s="198">
        <f>IF(N386="základní",J386,0)</f>
        <v>422316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4" t="s">
        <v>78</v>
      </c>
      <c r="BK386" s="198">
        <f>ROUND(I386*H386,2)</f>
        <v>422316</v>
      </c>
      <c r="BL386" s="14" t="s">
        <v>218</v>
      </c>
      <c r="BM386" s="197" t="s">
        <v>700</v>
      </c>
    </row>
    <row r="387" s="2" customFormat="1">
      <c r="A387" s="29"/>
      <c r="B387" s="30"/>
      <c r="C387" s="31"/>
      <c r="D387" s="199" t="s">
        <v>132</v>
      </c>
      <c r="E387" s="31"/>
      <c r="F387" s="200" t="s">
        <v>701</v>
      </c>
      <c r="G387" s="31"/>
      <c r="H387" s="31"/>
      <c r="I387" s="31"/>
      <c r="J387" s="31"/>
      <c r="K387" s="31"/>
      <c r="L387" s="35"/>
      <c r="M387" s="201"/>
      <c r="N387" s="202"/>
      <c r="O387" s="74"/>
      <c r="P387" s="74"/>
      <c r="Q387" s="74"/>
      <c r="R387" s="74"/>
      <c r="S387" s="74"/>
      <c r="T387" s="75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T387" s="14" t="s">
        <v>132</v>
      </c>
      <c r="AU387" s="14" t="s">
        <v>78</v>
      </c>
    </row>
    <row r="388" s="2" customFormat="1">
      <c r="A388" s="29"/>
      <c r="B388" s="30"/>
      <c r="C388" s="31"/>
      <c r="D388" s="203" t="s">
        <v>134</v>
      </c>
      <c r="E388" s="31"/>
      <c r="F388" s="204" t="s">
        <v>702</v>
      </c>
      <c r="G388" s="31"/>
      <c r="H388" s="31"/>
      <c r="I388" s="31"/>
      <c r="J388" s="31"/>
      <c r="K388" s="31"/>
      <c r="L388" s="35"/>
      <c r="M388" s="201"/>
      <c r="N388" s="202"/>
      <c r="O388" s="74"/>
      <c r="P388" s="74"/>
      <c r="Q388" s="74"/>
      <c r="R388" s="74"/>
      <c r="S388" s="74"/>
      <c r="T388" s="75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T388" s="14" t="s">
        <v>134</v>
      </c>
      <c r="AU388" s="14" t="s">
        <v>78</v>
      </c>
    </row>
    <row r="389" s="2" customFormat="1" ht="16.5" customHeight="1">
      <c r="A389" s="29"/>
      <c r="B389" s="30"/>
      <c r="C389" s="187" t="s">
        <v>703</v>
      </c>
      <c r="D389" s="187" t="s">
        <v>125</v>
      </c>
      <c r="E389" s="188" t="s">
        <v>704</v>
      </c>
      <c r="F389" s="189" t="s">
        <v>705</v>
      </c>
      <c r="G389" s="190" t="s">
        <v>138</v>
      </c>
      <c r="H389" s="191">
        <v>600</v>
      </c>
      <c r="I389" s="192">
        <v>63</v>
      </c>
      <c r="J389" s="192">
        <f>ROUND(I389*H389,2)</f>
        <v>37800</v>
      </c>
      <c r="K389" s="189" t="s">
        <v>129</v>
      </c>
      <c r="L389" s="35"/>
      <c r="M389" s="193" t="s">
        <v>17</v>
      </c>
      <c r="N389" s="194" t="s">
        <v>41</v>
      </c>
      <c r="O389" s="195">
        <v>0.043999999999999997</v>
      </c>
      <c r="P389" s="195">
        <f>O389*H389</f>
        <v>26.399999999999999</v>
      </c>
      <c r="Q389" s="195">
        <v>0.00029999999999999997</v>
      </c>
      <c r="R389" s="195">
        <f>Q389*H389</f>
        <v>0.17999999999999999</v>
      </c>
      <c r="S389" s="195">
        <v>0</v>
      </c>
      <c r="T389" s="196">
        <f>S389*H389</f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97" t="s">
        <v>218</v>
      </c>
      <c r="AT389" s="197" t="s">
        <v>125</v>
      </c>
      <c r="AU389" s="197" t="s">
        <v>78</v>
      </c>
      <c r="AY389" s="14" t="s">
        <v>124</v>
      </c>
      <c r="BE389" s="198">
        <f>IF(N389="základní",J389,0)</f>
        <v>37800</v>
      </c>
      <c r="BF389" s="198">
        <f>IF(N389="snížená",J389,0)</f>
        <v>0</v>
      </c>
      <c r="BG389" s="198">
        <f>IF(N389="zákl. přenesená",J389,0)</f>
        <v>0</v>
      </c>
      <c r="BH389" s="198">
        <f>IF(N389="sníž. přenesená",J389,0)</f>
        <v>0</v>
      </c>
      <c r="BI389" s="198">
        <f>IF(N389="nulová",J389,0)</f>
        <v>0</v>
      </c>
      <c r="BJ389" s="14" t="s">
        <v>78</v>
      </c>
      <c r="BK389" s="198">
        <f>ROUND(I389*H389,2)</f>
        <v>37800</v>
      </c>
      <c r="BL389" s="14" t="s">
        <v>218</v>
      </c>
      <c r="BM389" s="197" t="s">
        <v>706</v>
      </c>
    </row>
    <row r="390" s="2" customFormat="1">
      <c r="A390" s="29"/>
      <c r="B390" s="30"/>
      <c r="C390" s="31"/>
      <c r="D390" s="199" t="s">
        <v>132</v>
      </c>
      <c r="E390" s="31"/>
      <c r="F390" s="200" t="s">
        <v>707</v>
      </c>
      <c r="G390" s="31"/>
      <c r="H390" s="31"/>
      <c r="I390" s="31"/>
      <c r="J390" s="31"/>
      <c r="K390" s="31"/>
      <c r="L390" s="35"/>
      <c r="M390" s="201"/>
      <c r="N390" s="202"/>
      <c r="O390" s="74"/>
      <c r="P390" s="74"/>
      <c r="Q390" s="74"/>
      <c r="R390" s="74"/>
      <c r="S390" s="74"/>
      <c r="T390" s="75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4" t="s">
        <v>132</v>
      </c>
      <c r="AU390" s="14" t="s">
        <v>78</v>
      </c>
    </row>
    <row r="391" s="2" customFormat="1">
      <c r="A391" s="29"/>
      <c r="B391" s="30"/>
      <c r="C391" s="31"/>
      <c r="D391" s="203" t="s">
        <v>134</v>
      </c>
      <c r="E391" s="31"/>
      <c r="F391" s="204" t="s">
        <v>708</v>
      </c>
      <c r="G391" s="31"/>
      <c r="H391" s="31"/>
      <c r="I391" s="31"/>
      <c r="J391" s="31"/>
      <c r="K391" s="31"/>
      <c r="L391" s="35"/>
      <c r="M391" s="201"/>
      <c r="N391" s="202"/>
      <c r="O391" s="74"/>
      <c r="P391" s="74"/>
      <c r="Q391" s="74"/>
      <c r="R391" s="74"/>
      <c r="S391" s="74"/>
      <c r="T391" s="75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T391" s="14" t="s">
        <v>134</v>
      </c>
      <c r="AU391" s="14" t="s">
        <v>78</v>
      </c>
    </row>
    <row r="392" s="2" customFormat="1" ht="16.5" customHeight="1">
      <c r="A392" s="29"/>
      <c r="B392" s="30"/>
      <c r="C392" s="187" t="s">
        <v>709</v>
      </c>
      <c r="D392" s="187" t="s">
        <v>125</v>
      </c>
      <c r="E392" s="188" t="s">
        <v>710</v>
      </c>
      <c r="F392" s="189" t="s">
        <v>711</v>
      </c>
      <c r="G392" s="190" t="s">
        <v>138</v>
      </c>
      <c r="H392" s="191">
        <v>600</v>
      </c>
      <c r="I392" s="192">
        <v>16.16</v>
      </c>
      <c r="J392" s="192">
        <f>ROUND(I392*H392,2)</f>
        <v>9696</v>
      </c>
      <c r="K392" s="189" t="s">
        <v>129</v>
      </c>
      <c r="L392" s="35"/>
      <c r="M392" s="193" t="s">
        <v>17</v>
      </c>
      <c r="N392" s="194" t="s">
        <v>41</v>
      </c>
      <c r="O392" s="195">
        <v>0.024</v>
      </c>
      <c r="P392" s="195">
        <f>O392*H392</f>
        <v>14.4</v>
      </c>
      <c r="Q392" s="195">
        <v>0</v>
      </c>
      <c r="R392" s="195">
        <f>Q392*H392</f>
        <v>0</v>
      </c>
      <c r="S392" s="195">
        <v>0</v>
      </c>
      <c r="T392" s="196">
        <f>S392*H392</f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97" t="s">
        <v>218</v>
      </c>
      <c r="AT392" s="197" t="s">
        <v>125</v>
      </c>
      <c r="AU392" s="197" t="s">
        <v>78</v>
      </c>
      <c r="AY392" s="14" t="s">
        <v>124</v>
      </c>
      <c r="BE392" s="198">
        <f>IF(N392="základní",J392,0)</f>
        <v>9696</v>
      </c>
      <c r="BF392" s="198">
        <f>IF(N392="snížená",J392,0)</f>
        <v>0</v>
      </c>
      <c r="BG392" s="198">
        <f>IF(N392="zákl. přenesená",J392,0)</f>
        <v>0</v>
      </c>
      <c r="BH392" s="198">
        <f>IF(N392="sníž. přenesená",J392,0)</f>
        <v>0</v>
      </c>
      <c r="BI392" s="198">
        <f>IF(N392="nulová",J392,0)</f>
        <v>0</v>
      </c>
      <c r="BJ392" s="14" t="s">
        <v>78</v>
      </c>
      <c r="BK392" s="198">
        <f>ROUND(I392*H392,2)</f>
        <v>9696</v>
      </c>
      <c r="BL392" s="14" t="s">
        <v>218</v>
      </c>
      <c r="BM392" s="197" t="s">
        <v>712</v>
      </c>
    </row>
    <row r="393" s="2" customFormat="1">
      <c r="A393" s="29"/>
      <c r="B393" s="30"/>
      <c r="C393" s="31"/>
      <c r="D393" s="199" t="s">
        <v>132</v>
      </c>
      <c r="E393" s="31"/>
      <c r="F393" s="200" t="s">
        <v>713</v>
      </c>
      <c r="G393" s="31"/>
      <c r="H393" s="31"/>
      <c r="I393" s="31"/>
      <c r="J393" s="31"/>
      <c r="K393" s="31"/>
      <c r="L393" s="35"/>
      <c r="M393" s="201"/>
      <c r="N393" s="202"/>
      <c r="O393" s="74"/>
      <c r="P393" s="74"/>
      <c r="Q393" s="74"/>
      <c r="R393" s="74"/>
      <c r="S393" s="74"/>
      <c r="T393" s="75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T393" s="14" t="s">
        <v>132</v>
      </c>
      <c r="AU393" s="14" t="s">
        <v>78</v>
      </c>
    </row>
    <row r="394" s="2" customFormat="1">
      <c r="A394" s="29"/>
      <c r="B394" s="30"/>
      <c r="C394" s="31"/>
      <c r="D394" s="203" t="s">
        <v>134</v>
      </c>
      <c r="E394" s="31"/>
      <c r="F394" s="204" t="s">
        <v>714</v>
      </c>
      <c r="G394" s="31"/>
      <c r="H394" s="31"/>
      <c r="I394" s="31"/>
      <c r="J394" s="31"/>
      <c r="K394" s="31"/>
      <c r="L394" s="35"/>
      <c r="M394" s="201"/>
      <c r="N394" s="202"/>
      <c r="O394" s="74"/>
      <c r="P394" s="74"/>
      <c r="Q394" s="74"/>
      <c r="R394" s="74"/>
      <c r="S394" s="74"/>
      <c r="T394" s="75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4" t="s">
        <v>134</v>
      </c>
      <c r="AU394" s="14" t="s">
        <v>78</v>
      </c>
    </row>
    <row r="395" s="2" customFormat="1" ht="24.15" customHeight="1">
      <c r="A395" s="29"/>
      <c r="B395" s="30"/>
      <c r="C395" s="187" t="s">
        <v>715</v>
      </c>
      <c r="D395" s="187" t="s">
        <v>125</v>
      </c>
      <c r="E395" s="188" t="s">
        <v>716</v>
      </c>
      <c r="F395" s="189" t="s">
        <v>717</v>
      </c>
      <c r="G395" s="190" t="s">
        <v>299</v>
      </c>
      <c r="H395" s="191">
        <v>16.727</v>
      </c>
      <c r="I395" s="192">
        <v>798.17999999999995</v>
      </c>
      <c r="J395" s="192">
        <f>ROUND(I395*H395,2)</f>
        <v>13351.16</v>
      </c>
      <c r="K395" s="189" t="s">
        <v>129</v>
      </c>
      <c r="L395" s="35"/>
      <c r="M395" s="193" t="s">
        <v>17</v>
      </c>
      <c r="N395" s="194" t="s">
        <v>41</v>
      </c>
      <c r="O395" s="195">
        <v>0.86099999999999999</v>
      </c>
      <c r="P395" s="195">
        <f>O395*H395</f>
        <v>14.401947</v>
      </c>
      <c r="Q395" s="195">
        <v>0</v>
      </c>
      <c r="R395" s="195">
        <f>Q395*H395</f>
        <v>0</v>
      </c>
      <c r="S395" s="195">
        <v>0</v>
      </c>
      <c r="T395" s="196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97" t="s">
        <v>218</v>
      </c>
      <c r="AT395" s="197" t="s">
        <v>125</v>
      </c>
      <c r="AU395" s="197" t="s">
        <v>78</v>
      </c>
      <c r="AY395" s="14" t="s">
        <v>124</v>
      </c>
      <c r="BE395" s="198">
        <f>IF(N395="základní",J395,0)</f>
        <v>13351.16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14" t="s">
        <v>78</v>
      </c>
      <c r="BK395" s="198">
        <f>ROUND(I395*H395,2)</f>
        <v>13351.16</v>
      </c>
      <c r="BL395" s="14" t="s">
        <v>218</v>
      </c>
      <c r="BM395" s="197" t="s">
        <v>718</v>
      </c>
    </row>
    <row r="396" s="2" customFormat="1">
      <c r="A396" s="29"/>
      <c r="B396" s="30"/>
      <c r="C396" s="31"/>
      <c r="D396" s="199" t="s">
        <v>132</v>
      </c>
      <c r="E396" s="31"/>
      <c r="F396" s="200" t="s">
        <v>719</v>
      </c>
      <c r="G396" s="31"/>
      <c r="H396" s="31"/>
      <c r="I396" s="31"/>
      <c r="J396" s="31"/>
      <c r="K396" s="31"/>
      <c r="L396" s="35"/>
      <c r="M396" s="201"/>
      <c r="N396" s="202"/>
      <c r="O396" s="74"/>
      <c r="P396" s="74"/>
      <c r="Q396" s="74"/>
      <c r="R396" s="74"/>
      <c r="S396" s="74"/>
      <c r="T396" s="75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132</v>
      </c>
      <c r="AU396" s="14" t="s">
        <v>78</v>
      </c>
    </row>
    <row r="397" s="2" customFormat="1">
      <c r="A397" s="29"/>
      <c r="B397" s="30"/>
      <c r="C397" s="31"/>
      <c r="D397" s="203" t="s">
        <v>134</v>
      </c>
      <c r="E397" s="31"/>
      <c r="F397" s="204" t="s">
        <v>720</v>
      </c>
      <c r="G397" s="31"/>
      <c r="H397" s="31"/>
      <c r="I397" s="31"/>
      <c r="J397" s="31"/>
      <c r="K397" s="31"/>
      <c r="L397" s="35"/>
      <c r="M397" s="201"/>
      <c r="N397" s="202"/>
      <c r="O397" s="74"/>
      <c r="P397" s="74"/>
      <c r="Q397" s="74"/>
      <c r="R397" s="74"/>
      <c r="S397" s="74"/>
      <c r="T397" s="75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T397" s="14" t="s">
        <v>134</v>
      </c>
      <c r="AU397" s="14" t="s">
        <v>78</v>
      </c>
    </row>
    <row r="398" s="2" customFormat="1" ht="33" customHeight="1">
      <c r="A398" s="29"/>
      <c r="B398" s="30"/>
      <c r="C398" s="205" t="s">
        <v>721</v>
      </c>
      <c r="D398" s="205" t="s">
        <v>209</v>
      </c>
      <c r="E398" s="206" t="s">
        <v>722</v>
      </c>
      <c r="F398" s="207" t="s">
        <v>723</v>
      </c>
      <c r="G398" s="208" t="s">
        <v>138</v>
      </c>
      <c r="H398" s="209">
        <v>600</v>
      </c>
      <c r="I398" s="210">
        <v>1150</v>
      </c>
      <c r="J398" s="210">
        <f>ROUND(I398*H398,2)</f>
        <v>690000</v>
      </c>
      <c r="K398" s="207" t="s">
        <v>129</v>
      </c>
      <c r="L398" s="211"/>
      <c r="M398" s="212" t="s">
        <v>17</v>
      </c>
      <c r="N398" s="213" t="s">
        <v>41</v>
      </c>
      <c r="O398" s="195">
        <v>0</v>
      </c>
      <c r="P398" s="195">
        <f>O398*H398</f>
        <v>0</v>
      </c>
      <c r="Q398" s="195">
        <v>0.021999999999999999</v>
      </c>
      <c r="R398" s="195">
        <f>Q398*H398</f>
        <v>13.199999999999999</v>
      </c>
      <c r="S398" s="195">
        <v>0</v>
      </c>
      <c r="T398" s="196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97" t="s">
        <v>315</v>
      </c>
      <c r="AT398" s="197" t="s">
        <v>209</v>
      </c>
      <c r="AU398" s="197" t="s">
        <v>78</v>
      </c>
      <c r="AY398" s="14" t="s">
        <v>124</v>
      </c>
      <c r="BE398" s="198">
        <f>IF(N398="základní",J398,0)</f>
        <v>690000</v>
      </c>
      <c r="BF398" s="198">
        <f>IF(N398="snížená",J398,0)</f>
        <v>0</v>
      </c>
      <c r="BG398" s="198">
        <f>IF(N398="zákl. přenesená",J398,0)</f>
        <v>0</v>
      </c>
      <c r="BH398" s="198">
        <f>IF(N398="sníž. přenesená",J398,0)</f>
        <v>0</v>
      </c>
      <c r="BI398" s="198">
        <f>IF(N398="nulová",J398,0)</f>
        <v>0</v>
      </c>
      <c r="BJ398" s="14" t="s">
        <v>78</v>
      </c>
      <c r="BK398" s="198">
        <f>ROUND(I398*H398,2)</f>
        <v>690000</v>
      </c>
      <c r="BL398" s="14" t="s">
        <v>218</v>
      </c>
      <c r="BM398" s="197" t="s">
        <v>724</v>
      </c>
    </row>
    <row r="399" s="2" customFormat="1">
      <c r="A399" s="29"/>
      <c r="B399" s="30"/>
      <c r="C399" s="31"/>
      <c r="D399" s="199" t="s">
        <v>132</v>
      </c>
      <c r="E399" s="31"/>
      <c r="F399" s="200" t="s">
        <v>723</v>
      </c>
      <c r="G399" s="31"/>
      <c r="H399" s="31"/>
      <c r="I399" s="31"/>
      <c r="J399" s="31"/>
      <c r="K399" s="31"/>
      <c r="L399" s="35"/>
      <c r="M399" s="201"/>
      <c r="N399" s="202"/>
      <c r="O399" s="74"/>
      <c r="P399" s="74"/>
      <c r="Q399" s="74"/>
      <c r="R399" s="74"/>
      <c r="S399" s="74"/>
      <c r="T399" s="75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T399" s="14" t="s">
        <v>132</v>
      </c>
      <c r="AU399" s="14" t="s">
        <v>78</v>
      </c>
    </row>
    <row r="400" s="12" customFormat="1" ht="25.92" customHeight="1">
      <c r="A400" s="12"/>
      <c r="B400" s="174"/>
      <c r="C400" s="175"/>
      <c r="D400" s="176" t="s">
        <v>69</v>
      </c>
      <c r="E400" s="177" t="s">
        <v>725</v>
      </c>
      <c r="F400" s="177" t="s">
        <v>726</v>
      </c>
      <c r="G400" s="175"/>
      <c r="H400" s="175"/>
      <c r="I400" s="175"/>
      <c r="J400" s="178">
        <f>BK400</f>
        <v>3919097.3999999999</v>
      </c>
      <c r="K400" s="175"/>
      <c r="L400" s="179"/>
      <c r="M400" s="180"/>
      <c r="N400" s="181"/>
      <c r="O400" s="181"/>
      <c r="P400" s="182">
        <f>SUM(P401:P424)</f>
        <v>1604.5799999999999</v>
      </c>
      <c r="Q400" s="181"/>
      <c r="R400" s="182">
        <f>SUM(R401:R424)</f>
        <v>37.325640499999999</v>
      </c>
      <c r="S400" s="181"/>
      <c r="T400" s="183">
        <f>SUM(T401:T424)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84" t="s">
        <v>80</v>
      </c>
      <c r="AT400" s="185" t="s">
        <v>69</v>
      </c>
      <c r="AU400" s="185" t="s">
        <v>70</v>
      </c>
      <c r="AY400" s="184" t="s">
        <v>124</v>
      </c>
      <c r="BK400" s="186">
        <f>SUM(BK401:BK424)</f>
        <v>3919097.3999999999</v>
      </c>
    </row>
    <row r="401" s="2" customFormat="1" ht="16.5" customHeight="1">
      <c r="A401" s="29"/>
      <c r="B401" s="30"/>
      <c r="C401" s="187" t="s">
        <v>727</v>
      </c>
      <c r="D401" s="187" t="s">
        <v>125</v>
      </c>
      <c r="E401" s="188" t="s">
        <v>710</v>
      </c>
      <c r="F401" s="189" t="s">
        <v>711</v>
      </c>
      <c r="G401" s="190" t="s">
        <v>138</v>
      </c>
      <c r="H401" s="191">
        <v>1700</v>
      </c>
      <c r="I401" s="192">
        <v>16.16</v>
      </c>
      <c r="J401" s="192">
        <f>ROUND(I401*H401,2)</f>
        <v>27472</v>
      </c>
      <c r="K401" s="189" t="s">
        <v>129</v>
      </c>
      <c r="L401" s="35"/>
      <c r="M401" s="193" t="s">
        <v>17</v>
      </c>
      <c r="N401" s="194" t="s">
        <v>41</v>
      </c>
      <c r="O401" s="195">
        <v>0.024</v>
      </c>
      <c r="P401" s="195">
        <f>O401*H401</f>
        <v>40.800000000000004</v>
      </c>
      <c r="Q401" s="195">
        <v>0</v>
      </c>
      <c r="R401" s="195">
        <f>Q401*H401</f>
        <v>0</v>
      </c>
      <c r="S401" s="195">
        <v>0</v>
      </c>
      <c r="T401" s="196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97" t="s">
        <v>218</v>
      </c>
      <c r="AT401" s="197" t="s">
        <v>125</v>
      </c>
      <c r="AU401" s="197" t="s">
        <v>78</v>
      </c>
      <c r="AY401" s="14" t="s">
        <v>124</v>
      </c>
      <c r="BE401" s="198">
        <f>IF(N401="základní",J401,0)</f>
        <v>27472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14" t="s">
        <v>78</v>
      </c>
      <c r="BK401" s="198">
        <f>ROUND(I401*H401,2)</f>
        <v>27472</v>
      </c>
      <c r="BL401" s="14" t="s">
        <v>218</v>
      </c>
      <c r="BM401" s="197" t="s">
        <v>728</v>
      </c>
    </row>
    <row r="402" s="2" customFormat="1">
      <c r="A402" s="29"/>
      <c r="B402" s="30"/>
      <c r="C402" s="31"/>
      <c r="D402" s="199" t="s">
        <v>132</v>
      </c>
      <c r="E402" s="31"/>
      <c r="F402" s="200" t="s">
        <v>713</v>
      </c>
      <c r="G402" s="31"/>
      <c r="H402" s="31"/>
      <c r="I402" s="31"/>
      <c r="J402" s="31"/>
      <c r="K402" s="31"/>
      <c r="L402" s="35"/>
      <c r="M402" s="201"/>
      <c r="N402" s="202"/>
      <c r="O402" s="74"/>
      <c r="P402" s="74"/>
      <c r="Q402" s="74"/>
      <c r="R402" s="74"/>
      <c r="S402" s="74"/>
      <c r="T402" s="75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4" t="s">
        <v>132</v>
      </c>
      <c r="AU402" s="14" t="s">
        <v>78</v>
      </c>
    </row>
    <row r="403" s="2" customFormat="1">
      <c r="A403" s="29"/>
      <c r="B403" s="30"/>
      <c r="C403" s="31"/>
      <c r="D403" s="203" t="s">
        <v>134</v>
      </c>
      <c r="E403" s="31"/>
      <c r="F403" s="204" t="s">
        <v>714</v>
      </c>
      <c r="G403" s="31"/>
      <c r="H403" s="31"/>
      <c r="I403" s="31"/>
      <c r="J403" s="31"/>
      <c r="K403" s="31"/>
      <c r="L403" s="35"/>
      <c r="M403" s="201"/>
      <c r="N403" s="202"/>
      <c r="O403" s="74"/>
      <c r="P403" s="74"/>
      <c r="Q403" s="74"/>
      <c r="R403" s="74"/>
      <c r="S403" s="74"/>
      <c r="T403" s="75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T403" s="14" t="s">
        <v>134</v>
      </c>
      <c r="AU403" s="14" t="s">
        <v>78</v>
      </c>
    </row>
    <row r="404" s="2" customFormat="1" ht="33" customHeight="1">
      <c r="A404" s="29"/>
      <c r="B404" s="30"/>
      <c r="C404" s="187" t="s">
        <v>729</v>
      </c>
      <c r="D404" s="187" t="s">
        <v>125</v>
      </c>
      <c r="E404" s="188" t="s">
        <v>730</v>
      </c>
      <c r="F404" s="189" t="s">
        <v>731</v>
      </c>
      <c r="G404" s="190" t="s">
        <v>138</v>
      </c>
      <c r="H404" s="191">
        <v>1700</v>
      </c>
      <c r="I404" s="192">
        <v>596</v>
      </c>
      <c r="J404" s="192">
        <f>ROUND(I404*H404,2)</f>
        <v>1013200</v>
      </c>
      <c r="K404" s="189" t="s">
        <v>17</v>
      </c>
      <c r="L404" s="35"/>
      <c r="M404" s="193" t="s">
        <v>17</v>
      </c>
      <c r="N404" s="194" t="s">
        <v>41</v>
      </c>
      <c r="O404" s="195">
        <v>0</v>
      </c>
      <c r="P404" s="195">
        <f>O404*H404</f>
        <v>0</v>
      </c>
      <c r="Q404" s="195">
        <v>0</v>
      </c>
      <c r="R404" s="195">
        <f>Q404*H404</f>
        <v>0</v>
      </c>
      <c r="S404" s="195">
        <v>0</v>
      </c>
      <c r="T404" s="196">
        <f>S404*H404</f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97" t="s">
        <v>218</v>
      </c>
      <c r="AT404" s="197" t="s">
        <v>125</v>
      </c>
      <c r="AU404" s="197" t="s">
        <v>78</v>
      </c>
      <c r="AY404" s="14" t="s">
        <v>124</v>
      </c>
      <c r="BE404" s="198">
        <f>IF(N404="základní",J404,0)</f>
        <v>1013200</v>
      </c>
      <c r="BF404" s="198">
        <f>IF(N404="snížená",J404,0)</f>
        <v>0</v>
      </c>
      <c r="BG404" s="198">
        <f>IF(N404="zákl. přenesená",J404,0)</f>
        <v>0</v>
      </c>
      <c r="BH404" s="198">
        <f>IF(N404="sníž. přenesená",J404,0)</f>
        <v>0</v>
      </c>
      <c r="BI404" s="198">
        <f>IF(N404="nulová",J404,0)</f>
        <v>0</v>
      </c>
      <c r="BJ404" s="14" t="s">
        <v>78</v>
      </c>
      <c r="BK404" s="198">
        <f>ROUND(I404*H404,2)</f>
        <v>1013200</v>
      </c>
      <c r="BL404" s="14" t="s">
        <v>218</v>
      </c>
      <c r="BM404" s="197" t="s">
        <v>732</v>
      </c>
    </row>
    <row r="405" s="2" customFormat="1">
      <c r="A405" s="29"/>
      <c r="B405" s="30"/>
      <c r="C405" s="31"/>
      <c r="D405" s="199" t="s">
        <v>132</v>
      </c>
      <c r="E405" s="31"/>
      <c r="F405" s="200" t="s">
        <v>731</v>
      </c>
      <c r="G405" s="31"/>
      <c r="H405" s="31"/>
      <c r="I405" s="31"/>
      <c r="J405" s="31"/>
      <c r="K405" s="31"/>
      <c r="L405" s="35"/>
      <c r="M405" s="201"/>
      <c r="N405" s="202"/>
      <c r="O405" s="74"/>
      <c r="P405" s="74"/>
      <c r="Q405" s="74"/>
      <c r="R405" s="74"/>
      <c r="S405" s="74"/>
      <c r="T405" s="75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4" t="s">
        <v>132</v>
      </c>
      <c r="AU405" s="14" t="s">
        <v>78</v>
      </c>
    </row>
    <row r="406" s="2" customFormat="1" ht="33" customHeight="1">
      <c r="A406" s="29"/>
      <c r="B406" s="30"/>
      <c r="C406" s="187" t="s">
        <v>733</v>
      </c>
      <c r="D406" s="187" t="s">
        <v>125</v>
      </c>
      <c r="E406" s="188" t="s">
        <v>734</v>
      </c>
      <c r="F406" s="189" t="s">
        <v>735</v>
      </c>
      <c r="G406" s="190" t="s">
        <v>138</v>
      </c>
      <c r="H406" s="191">
        <v>2400</v>
      </c>
      <c r="I406" s="192">
        <v>542.38999999999999</v>
      </c>
      <c r="J406" s="192">
        <f>ROUND(I406*H406,2)</f>
        <v>1301736</v>
      </c>
      <c r="K406" s="189" t="s">
        <v>129</v>
      </c>
      <c r="L406" s="35"/>
      <c r="M406" s="193" t="s">
        <v>17</v>
      </c>
      <c r="N406" s="194" t="s">
        <v>41</v>
      </c>
      <c r="O406" s="195">
        <v>0.29099999999999998</v>
      </c>
      <c r="P406" s="195">
        <f>O406*H406</f>
        <v>698.39999999999998</v>
      </c>
      <c r="Q406" s="195">
        <v>0.012</v>
      </c>
      <c r="R406" s="195">
        <f>Q406*H406</f>
        <v>28.800000000000001</v>
      </c>
      <c r="S406" s="195">
        <v>0</v>
      </c>
      <c r="T406" s="196">
        <f>S406*H406</f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97" t="s">
        <v>218</v>
      </c>
      <c r="AT406" s="197" t="s">
        <v>125</v>
      </c>
      <c r="AU406" s="197" t="s">
        <v>78</v>
      </c>
      <c r="AY406" s="14" t="s">
        <v>124</v>
      </c>
      <c r="BE406" s="198">
        <f>IF(N406="základní",J406,0)</f>
        <v>1301736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14" t="s">
        <v>78</v>
      </c>
      <c r="BK406" s="198">
        <f>ROUND(I406*H406,2)</f>
        <v>1301736</v>
      </c>
      <c r="BL406" s="14" t="s">
        <v>218</v>
      </c>
      <c r="BM406" s="197" t="s">
        <v>736</v>
      </c>
    </row>
    <row r="407" s="2" customFormat="1">
      <c r="A407" s="29"/>
      <c r="B407" s="30"/>
      <c r="C407" s="31"/>
      <c r="D407" s="199" t="s">
        <v>132</v>
      </c>
      <c r="E407" s="31"/>
      <c r="F407" s="200" t="s">
        <v>737</v>
      </c>
      <c r="G407" s="31"/>
      <c r="H407" s="31"/>
      <c r="I407" s="31"/>
      <c r="J407" s="31"/>
      <c r="K407" s="31"/>
      <c r="L407" s="35"/>
      <c r="M407" s="201"/>
      <c r="N407" s="202"/>
      <c r="O407" s="74"/>
      <c r="P407" s="74"/>
      <c r="Q407" s="74"/>
      <c r="R407" s="74"/>
      <c r="S407" s="74"/>
      <c r="T407" s="75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T407" s="14" t="s">
        <v>132</v>
      </c>
      <c r="AU407" s="14" t="s">
        <v>78</v>
      </c>
    </row>
    <row r="408" s="2" customFormat="1">
      <c r="A408" s="29"/>
      <c r="B408" s="30"/>
      <c r="C408" s="31"/>
      <c r="D408" s="203" t="s">
        <v>134</v>
      </c>
      <c r="E408" s="31"/>
      <c r="F408" s="204" t="s">
        <v>738</v>
      </c>
      <c r="G408" s="31"/>
      <c r="H408" s="31"/>
      <c r="I408" s="31"/>
      <c r="J408" s="31"/>
      <c r="K408" s="31"/>
      <c r="L408" s="35"/>
      <c r="M408" s="201"/>
      <c r="N408" s="202"/>
      <c r="O408" s="74"/>
      <c r="P408" s="74"/>
      <c r="Q408" s="74"/>
      <c r="R408" s="74"/>
      <c r="S408" s="74"/>
      <c r="T408" s="75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T408" s="14" t="s">
        <v>134</v>
      </c>
      <c r="AU408" s="14" t="s">
        <v>78</v>
      </c>
    </row>
    <row r="409" s="2" customFormat="1" ht="16.5" customHeight="1">
      <c r="A409" s="29"/>
      <c r="B409" s="30"/>
      <c r="C409" s="187" t="s">
        <v>739</v>
      </c>
      <c r="D409" s="187" t="s">
        <v>125</v>
      </c>
      <c r="E409" s="188" t="s">
        <v>740</v>
      </c>
      <c r="F409" s="189" t="s">
        <v>741</v>
      </c>
      <c r="G409" s="190" t="s">
        <v>138</v>
      </c>
      <c r="H409" s="191">
        <v>2400</v>
      </c>
      <c r="I409" s="192">
        <v>181.99000000000001</v>
      </c>
      <c r="J409" s="192">
        <f>ROUND(I409*H409,2)</f>
        <v>436776</v>
      </c>
      <c r="K409" s="189" t="s">
        <v>129</v>
      </c>
      <c r="L409" s="35"/>
      <c r="M409" s="193" t="s">
        <v>17</v>
      </c>
      <c r="N409" s="194" t="s">
        <v>41</v>
      </c>
      <c r="O409" s="195">
        <v>0.23300000000000001</v>
      </c>
      <c r="P409" s="195">
        <f>O409*H409</f>
        <v>559.20000000000005</v>
      </c>
      <c r="Q409" s="195">
        <v>0.00029999999999999997</v>
      </c>
      <c r="R409" s="195">
        <f>Q409*H409</f>
        <v>0.71999999999999997</v>
      </c>
      <c r="S409" s="195">
        <v>0</v>
      </c>
      <c r="T409" s="196">
        <f>S409*H409</f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97" t="s">
        <v>218</v>
      </c>
      <c r="AT409" s="197" t="s">
        <v>125</v>
      </c>
      <c r="AU409" s="197" t="s">
        <v>78</v>
      </c>
      <c r="AY409" s="14" t="s">
        <v>124</v>
      </c>
      <c r="BE409" s="198">
        <f>IF(N409="základní",J409,0)</f>
        <v>436776</v>
      </c>
      <c r="BF409" s="198">
        <f>IF(N409="snížená",J409,0)</f>
        <v>0</v>
      </c>
      <c r="BG409" s="198">
        <f>IF(N409="zákl. přenesená",J409,0)</f>
        <v>0</v>
      </c>
      <c r="BH409" s="198">
        <f>IF(N409="sníž. přenesená",J409,0)</f>
        <v>0</v>
      </c>
      <c r="BI409" s="198">
        <f>IF(N409="nulová",J409,0)</f>
        <v>0</v>
      </c>
      <c r="BJ409" s="14" t="s">
        <v>78</v>
      </c>
      <c r="BK409" s="198">
        <f>ROUND(I409*H409,2)</f>
        <v>436776</v>
      </c>
      <c r="BL409" s="14" t="s">
        <v>218</v>
      </c>
      <c r="BM409" s="197" t="s">
        <v>742</v>
      </c>
    </row>
    <row r="410" s="2" customFormat="1">
      <c r="A410" s="29"/>
      <c r="B410" s="30"/>
      <c r="C410" s="31"/>
      <c r="D410" s="199" t="s">
        <v>132</v>
      </c>
      <c r="E410" s="31"/>
      <c r="F410" s="200" t="s">
        <v>743</v>
      </c>
      <c r="G410" s="31"/>
      <c r="H410" s="31"/>
      <c r="I410" s="31"/>
      <c r="J410" s="31"/>
      <c r="K410" s="31"/>
      <c r="L410" s="35"/>
      <c r="M410" s="201"/>
      <c r="N410" s="202"/>
      <c r="O410" s="74"/>
      <c r="P410" s="74"/>
      <c r="Q410" s="74"/>
      <c r="R410" s="74"/>
      <c r="S410" s="74"/>
      <c r="T410" s="75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T410" s="14" t="s">
        <v>132</v>
      </c>
      <c r="AU410" s="14" t="s">
        <v>78</v>
      </c>
    </row>
    <row r="411" s="2" customFormat="1">
      <c r="A411" s="29"/>
      <c r="B411" s="30"/>
      <c r="C411" s="31"/>
      <c r="D411" s="203" t="s">
        <v>134</v>
      </c>
      <c r="E411" s="31"/>
      <c r="F411" s="204" t="s">
        <v>744</v>
      </c>
      <c r="G411" s="31"/>
      <c r="H411" s="31"/>
      <c r="I411" s="31"/>
      <c r="J411" s="31"/>
      <c r="K411" s="31"/>
      <c r="L411" s="35"/>
      <c r="M411" s="201"/>
      <c r="N411" s="202"/>
      <c r="O411" s="74"/>
      <c r="P411" s="74"/>
      <c r="Q411" s="74"/>
      <c r="R411" s="74"/>
      <c r="S411" s="74"/>
      <c r="T411" s="75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T411" s="14" t="s">
        <v>134</v>
      </c>
      <c r="AU411" s="14" t="s">
        <v>78</v>
      </c>
    </row>
    <row r="412" s="2" customFormat="1" ht="16.5" customHeight="1">
      <c r="A412" s="29"/>
      <c r="B412" s="30"/>
      <c r="C412" s="205" t="s">
        <v>745</v>
      </c>
      <c r="D412" s="205" t="s">
        <v>209</v>
      </c>
      <c r="E412" s="206" t="s">
        <v>746</v>
      </c>
      <c r="F412" s="207" t="s">
        <v>747</v>
      </c>
      <c r="G412" s="208" t="s">
        <v>138</v>
      </c>
      <c r="H412" s="209">
        <v>2400</v>
      </c>
      <c r="I412" s="210">
        <v>377</v>
      </c>
      <c r="J412" s="210">
        <f>ROUND(I412*H412,2)</f>
        <v>904800</v>
      </c>
      <c r="K412" s="207" t="s">
        <v>129</v>
      </c>
      <c r="L412" s="211"/>
      <c r="M412" s="212" t="s">
        <v>17</v>
      </c>
      <c r="N412" s="213" t="s">
        <v>41</v>
      </c>
      <c r="O412" s="195">
        <v>0</v>
      </c>
      <c r="P412" s="195">
        <f>O412*H412</f>
        <v>0</v>
      </c>
      <c r="Q412" s="195">
        <v>0.0032000000000000002</v>
      </c>
      <c r="R412" s="195">
        <f>Q412*H412</f>
        <v>7.6800000000000006</v>
      </c>
      <c r="S412" s="195">
        <v>0</v>
      </c>
      <c r="T412" s="196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97" t="s">
        <v>315</v>
      </c>
      <c r="AT412" s="197" t="s">
        <v>209</v>
      </c>
      <c r="AU412" s="197" t="s">
        <v>78</v>
      </c>
      <c r="AY412" s="14" t="s">
        <v>124</v>
      </c>
      <c r="BE412" s="198">
        <f>IF(N412="základní",J412,0)</f>
        <v>904800</v>
      </c>
      <c r="BF412" s="198">
        <f>IF(N412="snížená",J412,0)</f>
        <v>0</v>
      </c>
      <c r="BG412" s="198">
        <f>IF(N412="zákl. přenesená",J412,0)</f>
        <v>0</v>
      </c>
      <c r="BH412" s="198">
        <f>IF(N412="sníž. přenesená",J412,0)</f>
        <v>0</v>
      </c>
      <c r="BI412" s="198">
        <f>IF(N412="nulová",J412,0)</f>
        <v>0</v>
      </c>
      <c r="BJ412" s="14" t="s">
        <v>78</v>
      </c>
      <c r="BK412" s="198">
        <f>ROUND(I412*H412,2)</f>
        <v>904800</v>
      </c>
      <c r="BL412" s="14" t="s">
        <v>218</v>
      </c>
      <c r="BM412" s="197" t="s">
        <v>748</v>
      </c>
    </row>
    <row r="413" s="2" customFormat="1">
      <c r="A413" s="29"/>
      <c r="B413" s="30"/>
      <c r="C413" s="31"/>
      <c r="D413" s="199" t="s">
        <v>132</v>
      </c>
      <c r="E413" s="31"/>
      <c r="F413" s="200" t="s">
        <v>747</v>
      </c>
      <c r="G413" s="31"/>
      <c r="H413" s="31"/>
      <c r="I413" s="31"/>
      <c r="J413" s="31"/>
      <c r="K413" s="31"/>
      <c r="L413" s="35"/>
      <c r="M413" s="201"/>
      <c r="N413" s="202"/>
      <c r="O413" s="74"/>
      <c r="P413" s="74"/>
      <c r="Q413" s="74"/>
      <c r="R413" s="74"/>
      <c r="S413" s="74"/>
      <c r="T413" s="75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T413" s="14" t="s">
        <v>132</v>
      </c>
      <c r="AU413" s="14" t="s">
        <v>78</v>
      </c>
    </row>
    <row r="414" s="2" customFormat="1" ht="24.15" customHeight="1">
      <c r="A414" s="29"/>
      <c r="B414" s="30"/>
      <c r="C414" s="187" t="s">
        <v>749</v>
      </c>
      <c r="D414" s="187" t="s">
        <v>125</v>
      </c>
      <c r="E414" s="188" t="s">
        <v>750</v>
      </c>
      <c r="F414" s="189" t="s">
        <v>751</v>
      </c>
      <c r="G414" s="190" t="s">
        <v>192</v>
      </c>
      <c r="H414" s="191">
        <v>2400</v>
      </c>
      <c r="I414" s="192">
        <v>72.439999999999998</v>
      </c>
      <c r="J414" s="192">
        <f>ROUND(I414*H414,2)</f>
        <v>173856</v>
      </c>
      <c r="K414" s="189" t="s">
        <v>129</v>
      </c>
      <c r="L414" s="35"/>
      <c r="M414" s="193" t="s">
        <v>17</v>
      </c>
      <c r="N414" s="194" t="s">
        <v>41</v>
      </c>
      <c r="O414" s="195">
        <v>0.10199999999999999</v>
      </c>
      <c r="P414" s="195">
        <f>O414*H414</f>
        <v>244.79999999999998</v>
      </c>
      <c r="Q414" s="195">
        <v>1.84E-05</v>
      </c>
      <c r="R414" s="195">
        <f>Q414*H414</f>
        <v>0.044159999999999998</v>
      </c>
      <c r="S414" s="195">
        <v>0</v>
      </c>
      <c r="T414" s="196">
        <f>S414*H414</f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97" t="s">
        <v>218</v>
      </c>
      <c r="AT414" s="197" t="s">
        <v>125</v>
      </c>
      <c r="AU414" s="197" t="s">
        <v>78</v>
      </c>
      <c r="AY414" s="14" t="s">
        <v>124</v>
      </c>
      <c r="BE414" s="198">
        <f>IF(N414="základní",J414,0)</f>
        <v>173856</v>
      </c>
      <c r="BF414" s="198">
        <f>IF(N414="snížená",J414,0)</f>
        <v>0</v>
      </c>
      <c r="BG414" s="198">
        <f>IF(N414="zákl. přenesená",J414,0)</f>
        <v>0</v>
      </c>
      <c r="BH414" s="198">
        <f>IF(N414="sníž. přenesená",J414,0)</f>
        <v>0</v>
      </c>
      <c r="BI414" s="198">
        <f>IF(N414="nulová",J414,0)</f>
        <v>0</v>
      </c>
      <c r="BJ414" s="14" t="s">
        <v>78</v>
      </c>
      <c r="BK414" s="198">
        <f>ROUND(I414*H414,2)</f>
        <v>173856</v>
      </c>
      <c r="BL414" s="14" t="s">
        <v>218</v>
      </c>
      <c r="BM414" s="197" t="s">
        <v>752</v>
      </c>
    </row>
    <row r="415" s="2" customFormat="1">
      <c r="A415" s="29"/>
      <c r="B415" s="30"/>
      <c r="C415" s="31"/>
      <c r="D415" s="199" t="s">
        <v>132</v>
      </c>
      <c r="E415" s="31"/>
      <c r="F415" s="200" t="s">
        <v>753</v>
      </c>
      <c r="G415" s="31"/>
      <c r="H415" s="31"/>
      <c r="I415" s="31"/>
      <c r="J415" s="31"/>
      <c r="K415" s="31"/>
      <c r="L415" s="35"/>
      <c r="M415" s="201"/>
      <c r="N415" s="202"/>
      <c r="O415" s="74"/>
      <c r="P415" s="74"/>
      <c r="Q415" s="74"/>
      <c r="R415" s="74"/>
      <c r="S415" s="74"/>
      <c r="T415" s="75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T415" s="14" t="s">
        <v>132</v>
      </c>
      <c r="AU415" s="14" t="s">
        <v>78</v>
      </c>
    </row>
    <row r="416" s="2" customFormat="1">
      <c r="A416" s="29"/>
      <c r="B416" s="30"/>
      <c r="C416" s="31"/>
      <c r="D416" s="203" t="s">
        <v>134</v>
      </c>
      <c r="E416" s="31"/>
      <c r="F416" s="204" t="s">
        <v>754</v>
      </c>
      <c r="G416" s="31"/>
      <c r="H416" s="31"/>
      <c r="I416" s="31"/>
      <c r="J416" s="31"/>
      <c r="K416" s="31"/>
      <c r="L416" s="35"/>
      <c r="M416" s="201"/>
      <c r="N416" s="202"/>
      <c r="O416" s="74"/>
      <c r="P416" s="74"/>
      <c r="Q416" s="74"/>
      <c r="R416" s="74"/>
      <c r="S416" s="74"/>
      <c r="T416" s="75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T416" s="14" t="s">
        <v>134</v>
      </c>
      <c r="AU416" s="14" t="s">
        <v>78</v>
      </c>
    </row>
    <row r="417" s="2" customFormat="1" ht="16.5" customHeight="1">
      <c r="A417" s="29"/>
      <c r="B417" s="30"/>
      <c r="C417" s="187" t="s">
        <v>755</v>
      </c>
      <c r="D417" s="187" t="s">
        <v>125</v>
      </c>
      <c r="E417" s="188" t="s">
        <v>756</v>
      </c>
      <c r="F417" s="189" t="s">
        <v>757</v>
      </c>
      <c r="G417" s="190" t="s">
        <v>192</v>
      </c>
      <c r="H417" s="191">
        <v>300</v>
      </c>
      <c r="I417" s="192">
        <v>80.170000000000002</v>
      </c>
      <c r="J417" s="192">
        <f>ROUND(I417*H417,2)</f>
        <v>24051</v>
      </c>
      <c r="K417" s="189" t="s">
        <v>129</v>
      </c>
      <c r="L417" s="35"/>
      <c r="M417" s="193" t="s">
        <v>17</v>
      </c>
      <c r="N417" s="194" t="s">
        <v>41</v>
      </c>
      <c r="O417" s="195">
        <v>0.11500000000000001</v>
      </c>
      <c r="P417" s="195">
        <f>O417*H417</f>
        <v>34.5</v>
      </c>
      <c r="Q417" s="195">
        <v>1.4935E-05</v>
      </c>
      <c r="R417" s="195">
        <f>Q417*H417</f>
        <v>0.0044805000000000001</v>
      </c>
      <c r="S417" s="195">
        <v>0</v>
      </c>
      <c r="T417" s="196">
        <f>S417*H417</f>
        <v>0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97" t="s">
        <v>218</v>
      </c>
      <c r="AT417" s="197" t="s">
        <v>125</v>
      </c>
      <c r="AU417" s="197" t="s">
        <v>78</v>
      </c>
      <c r="AY417" s="14" t="s">
        <v>124</v>
      </c>
      <c r="BE417" s="198">
        <f>IF(N417="základní",J417,0)</f>
        <v>24051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14" t="s">
        <v>78</v>
      </c>
      <c r="BK417" s="198">
        <f>ROUND(I417*H417,2)</f>
        <v>24051</v>
      </c>
      <c r="BL417" s="14" t="s">
        <v>218</v>
      </c>
      <c r="BM417" s="197" t="s">
        <v>758</v>
      </c>
    </row>
    <row r="418" s="2" customFormat="1">
      <c r="A418" s="29"/>
      <c r="B418" s="30"/>
      <c r="C418" s="31"/>
      <c r="D418" s="199" t="s">
        <v>132</v>
      </c>
      <c r="E418" s="31"/>
      <c r="F418" s="200" t="s">
        <v>759</v>
      </c>
      <c r="G418" s="31"/>
      <c r="H418" s="31"/>
      <c r="I418" s="31"/>
      <c r="J418" s="31"/>
      <c r="K418" s="31"/>
      <c r="L418" s="35"/>
      <c r="M418" s="201"/>
      <c r="N418" s="202"/>
      <c r="O418" s="74"/>
      <c r="P418" s="74"/>
      <c r="Q418" s="74"/>
      <c r="R418" s="74"/>
      <c r="S418" s="74"/>
      <c r="T418" s="75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T418" s="14" t="s">
        <v>132</v>
      </c>
      <c r="AU418" s="14" t="s">
        <v>78</v>
      </c>
    </row>
    <row r="419" s="2" customFormat="1">
      <c r="A419" s="29"/>
      <c r="B419" s="30"/>
      <c r="C419" s="31"/>
      <c r="D419" s="203" t="s">
        <v>134</v>
      </c>
      <c r="E419" s="31"/>
      <c r="F419" s="204" t="s">
        <v>760</v>
      </c>
      <c r="G419" s="31"/>
      <c r="H419" s="31"/>
      <c r="I419" s="31"/>
      <c r="J419" s="31"/>
      <c r="K419" s="31"/>
      <c r="L419" s="35"/>
      <c r="M419" s="201"/>
      <c r="N419" s="202"/>
      <c r="O419" s="74"/>
      <c r="P419" s="74"/>
      <c r="Q419" s="74"/>
      <c r="R419" s="74"/>
      <c r="S419" s="74"/>
      <c r="T419" s="75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4" t="s">
        <v>134</v>
      </c>
      <c r="AU419" s="14" t="s">
        <v>78</v>
      </c>
    </row>
    <row r="420" s="2" customFormat="1" ht="16.5" customHeight="1">
      <c r="A420" s="29"/>
      <c r="B420" s="30"/>
      <c r="C420" s="205" t="s">
        <v>761</v>
      </c>
      <c r="D420" s="205" t="s">
        <v>209</v>
      </c>
      <c r="E420" s="206" t="s">
        <v>762</v>
      </c>
      <c r="F420" s="207" t="s">
        <v>763</v>
      </c>
      <c r="G420" s="208" t="s">
        <v>192</v>
      </c>
      <c r="H420" s="209">
        <v>350</v>
      </c>
      <c r="I420" s="210">
        <v>34.600000000000001</v>
      </c>
      <c r="J420" s="210">
        <f>ROUND(I420*H420,2)</f>
        <v>12110</v>
      </c>
      <c r="K420" s="207" t="s">
        <v>129</v>
      </c>
      <c r="L420" s="211"/>
      <c r="M420" s="212" t="s">
        <v>17</v>
      </c>
      <c r="N420" s="213" t="s">
        <v>41</v>
      </c>
      <c r="O420" s="195">
        <v>0</v>
      </c>
      <c r="P420" s="195">
        <f>O420*H420</f>
        <v>0</v>
      </c>
      <c r="Q420" s="195">
        <v>0.00022000000000000001</v>
      </c>
      <c r="R420" s="195">
        <f>Q420*H420</f>
        <v>0.076999999999999999</v>
      </c>
      <c r="S420" s="195">
        <v>0</v>
      </c>
      <c r="T420" s="196">
        <f>S420*H420</f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97" t="s">
        <v>315</v>
      </c>
      <c r="AT420" s="197" t="s">
        <v>209</v>
      </c>
      <c r="AU420" s="197" t="s">
        <v>78</v>
      </c>
      <c r="AY420" s="14" t="s">
        <v>124</v>
      </c>
      <c r="BE420" s="198">
        <f>IF(N420="základní",J420,0)</f>
        <v>12110</v>
      </c>
      <c r="BF420" s="198">
        <f>IF(N420="snížená",J420,0)</f>
        <v>0</v>
      </c>
      <c r="BG420" s="198">
        <f>IF(N420="zákl. přenesená",J420,0)</f>
        <v>0</v>
      </c>
      <c r="BH420" s="198">
        <f>IF(N420="sníž. přenesená",J420,0)</f>
        <v>0</v>
      </c>
      <c r="BI420" s="198">
        <f>IF(N420="nulová",J420,0)</f>
        <v>0</v>
      </c>
      <c r="BJ420" s="14" t="s">
        <v>78</v>
      </c>
      <c r="BK420" s="198">
        <f>ROUND(I420*H420,2)</f>
        <v>12110</v>
      </c>
      <c r="BL420" s="14" t="s">
        <v>218</v>
      </c>
      <c r="BM420" s="197" t="s">
        <v>764</v>
      </c>
    </row>
    <row r="421" s="2" customFormat="1">
      <c r="A421" s="29"/>
      <c r="B421" s="30"/>
      <c r="C421" s="31"/>
      <c r="D421" s="199" t="s">
        <v>132</v>
      </c>
      <c r="E421" s="31"/>
      <c r="F421" s="200" t="s">
        <v>763</v>
      </c>
      <c r="G421" s="31"/>
      <c r="H421" s="31"/>
      <c r="I421" s="31"/>
      <c r="J421" s="31"/>
      <c r="K421" s="31"/>
      <c r="L421" s="35"/>
      <c r="M421" s="201"/>
      <c r="N421" s="202"/>
      <c r="O421" s="74"/>
      <c r="P421" s="74"/>
      <c r="Q421" s="74"/>
      <c r="R421" s="74"/>
      <c r="S421" s="74"/>
      <c r="T421" s="75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T421" s="14" t="s">
        <v>132</v>
      </c>
      <c r="AU421" s="14" t="s">
        <v>78</v>
      </c>
    </row>
    <row r="422" s="2" customFormat="1" ht="24.15" customHeight="1">
      <c r="A422" s="29"/>
      <c r="B422" s="30"/>
      <c r="C422" s="187" t="s">
        <v>765</v>
      </c>
      <c r="D422" s="187" t="s">
        <v>125</v>
      </c>
      <c r="E422" s="188" t="s">
        <v>766</v>
      </c>
      <c r="F422" s="189" t="s">
        <v>767</v>
      </c>
      <c r="G422" s="190" t="s">
        <v>299</v>
      </c>
      <c r="H422" s="191">
        <v>40</v>
      </c>
      <c r="I422" s="192">
        <v>627.40999999999997</v>
      </c>
      <c r="J422" s="192">
        <f>ROUND(I422*H422,2)</f>
        <v>25096.400000000001</v>
      </c>
      <c r="K422" s="189" t="s">
        <v>129</v>
      </c>
      <c r="L422" s="35"/>
      <c r="M422" s="193" t="s">
        <v>17</v>
      </c>
      <c r="N422" s="194" t="s">
        <v>41</v>
      </c>
      <c r="O422" s="195">
        <v>0.67200000000000004</v>
      </c>
      <c r="P422" s="195">
        <f>O422*H422</f>
        <v>26.880000000000003</v>
      </c>
      <c r="Q422" s="195">
        <v>0</v>
      </c>
      <c r="R422" s="195">
        <f>Q422*H422</f>
        <v>0</v>
      </c>
      <c r="S422" s="195">
        <v>0</v>
      </c>
      <c r="T422" s="196">
        <f>S422*H422</f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97" t="s">
        <v>218</v>
      </c>
      <c r="AT422" s="197" t="s">
        <v>125</v>
      </c>
      <c r="AU422" s="197" t="s">
        <v>78</v>
      </c>
      <c r="AY422" s="14" t="s">
        <v>124</v>
      </c>
      <c r="BE422" s="198">
        <f>IF(N422="základní",J422,0)</f>
        <v>25096.400000000001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14" t="s">
        <v>78</v>
      </c>
      <c r="BK422" s="198">
        <f>ROUND(I422*H422,2)</f>
        <v>25096.400000000001</v>
      </c>
      <c r="BL422" s="14" t="s">
        <v>218</v>
      </c>
      <c r="BM422" s="197" t="s">
        <v>768</v>
      </c>
    </row>
    <row r="423" s="2" customFormat="1">
      <c r="A423" s="29"/>
      <c r="B423" s="30"/>
      <c r="C423" s="31"/>
      <c r="D423" s="199" t="s">
        <v>132</v>
      </c>
      <c r="E423" s="31"/>
      <c r="F423" s="200" t="s">
        <v>769</v>
      </c>
      <c r="G423" s="31"/>
      <c r="H423" s="31"/>
      <c r="I423" s="31"/>
      <c r="J423" s="31"/>
      <c r="K423" s="31"/>
      <c r="L423" s="35"/>
      <c r="M423" s="201"/>
      <c r="N423" s="202"/>
      <c r="O423" s="74"/>
      <c r="P423" s="74"/>
      <c r="Q423" s="74"/>
      <c r="R423" s="74"/>
      <c r="S423" s="74"/>
      <c r="T423" s="75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T423" s="14" t="s">
        <v>132</v>
      </c>
      <c r="AU423" s="14" t="s">
        <v>78</v>
      </c>
    </row>
    <row r="424" s="2" customFormat="1">
      <c r="A424" s="29"/>
      <c r="B424" s="30"/>
      <c r="C424" s="31"/>
      <c r="D424" s="203" t="s">
        <v>134</v>
      </c>
      <c r="E424" s="31"/>
      <c r="F424" s="204" t="s">
        <v>770</v>
      </c>
      <c r="G424" s="31"/>
      <c r="H424" s="31"/>
      <c r="I424" s="31"/>
      <c r="J424" s="31"/>
      <c r="K424" s="31"/>
      <c r="L424" s="35"/>
      <c r="M424" s="201"/>
      <c r="N424" s="202"/>
      <c r="O424" s="74"/>
      <c r="P424" s="74"/>
      <c r="Q424" s="74"/>
      <c r="R424" s="74"/>
      <c r="S424" s="74"/>
      <c r="T424" s="75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T424" s="14" t="s">
        <v>134</v>
      </c>
      <c r="AU424" s="14" t="s">
        <v>78</v>
      </c>
    </row>
    <row r="425" s="12" customFormat="1" ht="25.92" customHeight="1">
      <c r="A425" s="12"/>
      <c r="B425" s="174"/>
      <c r="C425" s="175"/>
      <c r="D425" s="176" t="s">
        <v>69</v>
      </c>
      <c r="E425" s="177" t="s">
        <v>771</v>
      </c>
      <c r="F425" s="177" t="s">
        <v>772</v>
      </c>
      <c r="G425" s="175"/>
      <c r="H425" s="175"/>
      <c r="I425" s="175"/>
      <c r="J425" s="178">
        <f>BK425</f>
        <v>2015616.5</v>
      </c>
      <c r="K425" s="175"/>
      <c r="L425" s="179"/>
      <c r="M425" s="180"/>
      <c r="N425" s="181"/>
      <c r="O425" s="181"/>
      <c r="P425" s="182">
        <f>SUM(P426:P446)</f>
        <v>1634.56</v>
      </c>
      <c r="Q425" s="181"/>
      <c r="R425" s="182">
        <f>SUM(R426:R446)</f>
        <v>9.152000000000001</v>
      </c>
      <c r="S425" s="181"/>
      <c r="T425" s="183">
        <f>SUM(T426:T446)</f>
        <v>81.5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184" t="s">
        <v>80</v>
      </c>
      <c r="AT425" s="185" t="s">
        <v>69</v>
      </c>
      <c r="AU425" s="185" t="s">
        <v>70</v>
      </c>
      <c r="AY425" s="184" t="s">
        <v>124</v>
      </c>
      <c r="BK425" s="186">
        <f>SUM(BK426:BK446)</f>
        <v>2015616.5</v>
      </c>
    </row>
    <row r="426" s="2" customFormat="1" ht="37.8" customHeight="1">
      <c r="A426" s="29"/>
      <c r="B426" s="30"/>
      <c r="C426" s="187" t="s">
        <v>773</v>
      </c>
      <c r="D426" s="187" t="s">
        <v>125</v>
      </c>
      <c r="E426" s="188" t="s">
        <v>774</v>
      </c>
      <c r="F426" s="189" t="s">
        <v>775</v>
      </c>
      <c r="G426" s="190" t="s">
        <v>138</v>
      </c>
      <c r="H426" s="191">
        <v>1000</v>
      </c>
      <c r="I426" s="192">
        <v>560.55999999999995</v>
      </c>
      <c r="J426" s="192">
        <f>ROUND(I426*H426,2)</f>
        <v>560560</v>
      </c>
      <c r="K426" s="189" t="s">
        <v>129</v>
      </c>
      <c r="L426" s="35"/>
      <c r="M426" s="193" t="s">
        <v>17</v>
      </c>
      <c r="N426" s="194" t="s">
        <v>41</v>
      </c>
      <c r="O426" s="195">
        <v>0.39700000000000002</v>
      </c>
      <c r="P426" s="195">
        <f>O426*H426</f>
        <v>397</v>
      </c>
      <c r="Q426" s="195">
        <v>0.0035000000000000001</v>
      </c>
      <c r="R426" s="195">
        <f>Q426*H426</f>
        <v>3.5</v>
      </c>
      <c r="S426" s="195">
        <v>0</v>
      </c>
      <c r="T426" s="196">
        <f>S426*H426</f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97" t="s">
        <v>218</v>
      </c>
      <c r="AT426" s="197" t="s">
        <v>125</v>
      </c>
      <c r="AU426" s="197" t="s">
        <v>78</v>
      </c>
      <c r="AY426" s="14" t="s">
        <v>124</v>
      </c>
      <c r="BE426" s="198">
        <f>IF(N426="základní",J426,0)</f>
        <v>560560</v>
      </c>
      <c r="BF426" s="198">
        <f>IF(N426="snížená",J426,0)</f>
        <v>0</v>
      </c>
      <c r="BG426" s="198">
        <f>IF(N426="zákl. přenesená",J426,0)</f>
        <v>0</v>
      </c>
      <c r="BH426" s="198">
        <f>IF(N426="sníž. přenesená",J426,0)</f>
        <v>0</v>
      </c>
      <c r="BI426" s="198">
        <f>IF(N426="nulová",J426,0)</f>
        <v>0</v>
      </c>
      <c r="BJ426" s="14" t="s">
        <v>78</v>
      </c>
      <c r="BK426" s="198">
        <f>ROUND(I426*H426,2)</f>
        <v>560560</v>
      </c>
      <c r="BL426" s="14" t="s">
        <v>218</v>
      </c>
      <c r="BM426" s="197" t="s">
        <v>776</v>
      </c>
    </row>
    <row r="427" s="2" customFormat="1">
      <c r="A427" s="29"/>
      <c r="B427" s="30"/>
      <c r="C427" s="31"/>
      <c r="D427" s="199" t="s">
        <v>132</v>
      </c>
      <c r="E427" s="31"/>
      <c r="F427" s="200" t="s">
        <v>777</v>
      </c>
      <c r="G427" s="31"/>
      <c r="H427" s="31"/>
      <c r="I427" s="31"/>
      <c r="J427" s="31"/>
      <c r="K427" s="31"/>
      <c r="L427" s="35"/>
      <c r="M427" s="201"/>
      <c r="N427" s="202"/>
      <c r="O427" s="74"/>
      <c r="P427" s="74"/>
      <c r="Q427" s="74"/>
      <c r="R427" s="74"/>
      <c r="S427" s="74"/>
      <c r="T427" s="75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T427" s="14" t="s">
        <v>132</v>
      </c>
      <c r="AU427" s="14" t="s">
        <v>78</v>
      </c>
    </row>
    <row r="428" s="2" customFormat="1">
      <c r="A428" s="29"/>
      <c r="B428" s="30"/>
      <c r="C428" s="31"/>
      <c r="D428" s="203" t="s">
        <v>134</v>
      </c>
      <c r="E428" s="31"/>
      <c r="F428" s="204" t="s">
        <v>778</v>
      </c>
      <c r="G428" s="31"/>
      <c r="H428" s="31"/>
      <c r="I428" s="31"/>
      <c r="J428" s="31"/>
      <c r="K428" s="31"/>
      <c r="L428" s="35"/>
      <c r="M428" s="201"/>
      <c r="N428" s="202"/>
      <c r="O428" s="74"/>
      <c r="P428" s="74"/>
      <c r="Q428" s="74"/>
      <c r="R428" s="74"/>
      <c r="S428" s="74"/>
      <c r="T428" s="75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T428" s="14" t="s">
        <v>134</v>
      </c>
      <c r="AU428" s="14" t="s">
        <v>78</v>
      </c>
    </row>
    <row r="429" s="2" customFormat="1" ht="16.5" customHeight="1">
      <c r="A429" s="29"/>
      <c r="B429" s="30"/>
      <c r="C429" s="187" t="s">
        <v>779</v>
      </c>
      <c r="D429" s="187" t="s">
        <v>125</v>
      </c>
      <c r="E429" s="188" t="s">
        <v>780</v>
      </c>
      <c r="F429" s="189" t="s">
        <v>781</v>
      </c>
      <c r="G429" s="190" t="s">
        <v>138</v>
      </c>
      <c r="H429" s="191">
        <v>1000</v>
      </c>
      <c r="I429" s="192">
        <v>63</v>
      </c>
      <c r="J429" s="192">
        <f>ROUND(I429*H429,2)</f>
        <v>63000</v>
      </c>
      <c r="K429" s="189" t="s">
        <v>129</v>
      </c>
      <c r="L429" s="35"/>
      <c r="M429" s="193" t="s">
        <v>17</v>
      </c>
      <c r="N429" s="194" t="s">
        <v>41</v>
      </c>
      <c r="O429" s="195">
        <v>0.043999999999999997</v>
      </c>
      <c r="P429" s="195">
        <f>O429*H429</f>
        <v>44</v>
      </c>
      <c r="Q429" s="195">
        <v>0.00029999999999999997</v>
      </c>
      <c r="R429" s="195">
        <f>Q429*H429</f>
        <v>0.29999999999999999</v>
      </c>
      <c r="S429" s="195">
        <v>0</v>
      </c>
      <c r="T429" s="196">
        <f>S429*H429</f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97" t="s">
        <v>218</v>
      </c>
      <c r="AT429" s="197" t="s">
        <v>125</v>
      </c>
      <c r="AU429" s="197" t="s">
        <v>78</v>
      </c>
      <c r="AY429" s="14" t="s">
        <v>124</v>
      </c>
      <c r="BE429" s="198">
        <f>IF(N429="základní",J429,0)</f>
        <v>63000</v>
      </c>
      <c r="BF429" s="198">
        <f>IF(N429="snížená",J429,0)</f>
        <v>0</v>
      </c>
      <c r="BG429" s="198">
        <f>IF(N429="zákl. přenesená",J429,0)</f>
        <v>0</v>
      </c>
      <c r="BH429" s="198">
        <f>IF(N429="sníž. přenesená",J429,0)</f>
        <v>0</v>
      </c>
      <c r="BI429" s="198">
        <f>IF(N429="nulová",J429,0)</f>
        <v>0</v>
      </c>
      <c r="BJ429" s="14" t="s">
        <v>78</v>
      </c>
      <c r="BK429" s="198">
        <f>ROUND(I429*H429,2)</f>
        <v>63000</v>
      </c>
      <c r="BL429" s="14" t="s">
        <v>218</v>
      </c>
      <c r="BM429" s="197" t="s">
        <v>782</v>
      </c>
    </row>
    <row r="430" s="2" customFormat="1">
      <c r="A430" s="29"/>
      <c r="B430" s="30"/>
      <c r="C430" s="31"/>
      <c r="D430" s="199" t="s">
        <v>132</v>
      </c>
      <c r="E430" s="31"/>
      <c r="F430" s="200" t="s">
        <v>783</v>
      </c>
      <c r="G430" s="31"/>
      <c r="H430" s="31"/>
      <c r="I430" s="31"/>
      <c r="J430" s="31"/>
      <c r="K430" s="31"/>
      <c r="L430" s="35"/>
      <c r="M430" s="201"/>
      <c r="N430" s="202"/>
      <c r="O430" s="74"/>
      <c r="P430" s="74"/>
      <c r="Q430" s="74"/>
      <c r="R430" s="74"/>
      <c r="S430" s="74"/>
      <c r="T430" s="75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T430" s="14" t="s">
        <v>132</v>
      </c>
      <c r="AU430" s="14" t="s">
        <v>78</v>
      </c>
    </row>
    <row r="431" s="2" customFormat="1">
      <c r="A431" s="29"/>
      <c r="B431" s="30"/>
      <c r="C431" s="31"/>
      <c r="D431" s="203" t="s">
        <v>134</v>
      </c>
      <c r="E431" s="31"/>
      <c r="F431" s="204" t="s">
        <v>784</v>
      </c>
      <c r="G431" s="31"/>
      <c r="H431" s="31"/>
      <c r="I431" s="31"/>
      <c r="J431" s="31"/>
      <c r="K431" s="31"/>
      <c r="L431" s="35"/>
      <c r="M431" s="201"/>
      <c r="N431" s="202"/>
      <c r="O431" s="74"/>
      <c r="P431" s="74"/>
      <c r="Q431" s="74"/>
      <c r="R431" s="74"/>
      <c r="S431" s="74"/>
      <c r="T431" s="75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T431" s="14" t="s">
        <v>134</v>
      </c>
      <c r="AU431" s="14" t="s">
        <v>78</v>
      </c>
    </row>
    <row r="432" s="2" customFormat="1" ht="24.15" customHeight="1">
      <c r="A432" s="29"/>
      <c r="B432" s="30"/>
      <c r="C432" s="187" t="s">
        <v>785</v>
      </c>
      <c r="D432" s="187" t="s">
        <v>125</v>
      </c>
      <c r="E432" s="188" t="s">
        <v>786</v>
      </c>
      <c r="F432" s="189" t="s">
        <v>787</v>
      </c>
      <c r="G432" s="190" t="s">
        <v>138</v>
      </c>
      <c r="H432" s="191">
        <v>1000</v>
      </c>
      <c r="I432" s="192">
        <v>137.38999999999999</v>
      </c>
      <c r="J432" s="192">
        <f>ROUND(I432*H432,2)</f>
        <v>137390</v>
      </c>
      <c r="K432" s="189" t="s">
        <v>129</v>
      </c>
      <c r="L432" s="35"/>
      <c r="M432" s="193" t="s">
        <v>17</v>
      </c>
      <c r="N432" s="194" t="s">
        <v>41</v>
      </c>
      <c r="O432" s="195">
        <v>0.29499999999999998</v>
      </c>
      <c r="P432" s="195">
        <f>O432*H432</f>
        <v>295</v>
      </c>
      <c r="Q432" s="195">
        <v>0</v>
      </c>
      <c r="R432" s="195">
        <f>Q432*H432</f>
        <v>0</v>
      </c>
      <c r="S432" s="195">
        <v>0.081500000000000003</v>
      </c>
      <c r="T432" s="196">
        <f>S432*H432</f>
        <v>81.5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97" t="s">
        <v>218</v>
      </c>
      <c r="AT432" s="197" t="s">
        <v>125</v>
      </c>
      <c r="AU432" s="197" t="s">
        <v>78</v>
      </c>
      <c r="AY432" s="14" t="s">
        <v>124</v>
      </c>
      <c r="BE432" s="198">
        <f>IF(N432="základní",J432,0)</f>
        <v>137390</v>
      </c>
      <c r="BF432" s="198">
        <f>IF(N432="snížená",J432,0)</f>
        <v>0</v>
      </c>
      <c r="BG432" s="198">
        <f>IF(N432="zákl. přenesená",J432,0)</f>
        <v>0</v>
      </c>
      <c r="BH432" s="198">
        <f>IF(N432="sníž. přenesená",J432,0)</f>
        <v>0</v>
      </c>
      <c r="BI432" s="198">
        <f>IF(N432="nulová",J432,0)</f>
        <v>0</v>
      </c>
      <c r="BJ432" s="14" t="s">
        <v>78</v>
      </c>
      <c r="BK432" s="198">
        <f>ROUND(I432*H432,2)</f>
        <v>137390</v>
      </c>
      <c r="BL432" s="14" t="s">
        <v>218</v>
      </c>
      <c r="BM432" s="197" t="s">
        <v>788</v>
      </c>
    </row>
    <row r="433" s="2" customFormat="1">
      <c r="A433" s="29"/>
      <c r="B433" s="30"/>
      <c r="C433" s="31"/>
      <c r="D433" s="199" t="s">
        <v>132</v>
      </c>
      <c r="E433" s="31"/>
      <c r="F433" s="200" t="s">
        <v>789</v>
      </c>
      <c r="G433" s="31"/>
      <c r="H433" s="31"/>
      <c r="I433" s="31"/>
      <c r="J433" s="31"/>
      <c r="K433" s="31"/>
      <c r="L433" s="35"/>
      <c r="M433" s="201"/>
      <c r="N433" s="202"/>
      <c r="O433" s="74"/>
      <c r="P433" s="74"/>
      <c r="Q433" s="74"/>
      <c r="R433" s="74"/>
      <c r="S433" s="74"/>
      <c r="T433" s="75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T433" s="14" t="s">
        <v>132</v>
      </c>
      <c r="AU433" s="14" t="s">
        <v>78</v>
      </c>
    </row>
    <row r="434" s="2" customFormat="1">
      <c r="A434" s="29"/>
      <c r="B434" s="30"/>
      <c r="C434" s="31"/>
      <c r="D434" s="203" t="s">
        <v>134</v>
      </c>
      <c r="E434" s="31"/>
      <c r="F434" s="204" t="s">
        <v>790</v>
      </c>
      <c r="G434" s="31"/>
      <c r="H434" s="31"/>
      <c r="I434" s="31"/>
      <c r="J434" s="31"/>
      <c r="K434" s="31"/>
      <c r="L434" s="35"/>
      <c r="M434" s="201"/>
      <c r="N434" s="202"/>
      <c r="O434" s="74"/>
      <c r="P434" s="74"/>
      <c r="Q434" s="74"/>
      <c r="R434" s="74"/>
      <c r="S434" s="74"/>
      <c r="T434" s="75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T434" s="14" t="s">
        <v>134</v>
      </c>
      <c r="AU434" s="14" t="s">
        <v>78</v>
      </c>
    </row>
    <row r="435" s="2" customFormat="1" ht="33" customHeight="1">
      <c r="A435" s="29"/>
      <c r="B435" s="30"/>
      <c r="C435" s="187" t="s">
        <v>791</v>
      </c>
      <c r="D435" s="187" t="s">
        <v>125</v>
      </c>
      <c r="E435" s="188" t="s">
        <v>792</v>
      </c>
      <c r="F435" s="189" t="s">
        <v>793</v>
      </c>
      <c r="G435" s="190" t="s">
        <v>138</v>
      </c>
      <c r="H435" s="191">
        <v>1000</v>
      </c>
      <c r="I435" s="192">
        <v>801.98000000000002</v>
      </c>
      <c r="J435" s="192">
        <f>ROUND(I435*H435,2)</f>
        <v>801980</v>
      </c>
      <c r="K435" s="189" t="s">
        <v>129</v>
      </c>
      <c r="L435" s="35"/>
      <c r="M435" s="193" t="s">
        <v>17</v>
      </c>
      <c r="N435" s="194" t="s">
        <v>41</v>
      </c>
      <c r="O435" s="195">
        <v>0.89000000000000001</v>
      </c>
      <c r="P435" s="195">
        <f>O435*H435</f>
        <v>890</v>
      </c>
      <c r="Q435" s="195">
        <v>0.005352</v>
      </c>
      <c r="R435" s="195">
        <f>Q435*H435</f>
        <v>5.3520000000000003</v>
      </c>
      <c r="S435" s="195">
        <v>0</v>
      </c>
      <c r="T435" s="196">
        <f>S435*H435</f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97" t="s">
        <v>218</v>
      </c>
      <c r="AT435" s="197" t="s">
        <v>125</v>
      </c>
      <c r="AU435" s="197" t="s">
        <v>78</v>
      </c>
      <c r="AY435" s="14" t="s">
        <v>124</v>
      </c>
      <c r="BE435" s="198">
        <f>IF(N435="základní",J435,0)</f>
        <v>801980</v>
      </c>
      <c r="BF435" s="198">
        <f>IF(N435="snížená",J435,0)</f>
        <v>0</v>
      </c>
      <c r="BG435" s="198">
        <f>IF(N435="zákl. přenesená",J435,0)</f>
        <v>0</v>
      </c>
      <c r="BH435" s="198">
        <f>IF(N435="sníž. přenesená",J435,0)</f>
        <v>0</v>
      </c>
      <c r="BI435" s="198">
        <f>IF(N435="nulová",J435,0)</f>
        <v>0</v>
      </c>
      <c r="BJ435" s="14" t="s">
        <v>78</v>
      </c>
      <c r="BK435" s="198">
        <f>ROUND(I435*H435,2)</f>
        <v>801980</v>
      </c>
      <c r="BL435" s="14" t="s">
        <v>218</v>
      </c>
      <c r="BM435" s="197" t="s">
        <v>794</v>
      </c>
    </row>
    <row r="436" s="2" customFormat="1">
      <c r="A436" s="29"/>
      <c r="B436" s="30"/>
      <c r="C436" s="31"/>
      <c r="D436" s="199" t="s">
        <v>132</v>
      </c>
      <c r="E436" s="31"/>
      <c r="F436" s="200" t="s">
        <v>795</v>
      </c>
      <c r="G436" s="31"/>
      <c r="H436" s="31"/>
      <c r="I436" s="31"/>
      <c r="J436" s="31"/>
      <c r="K436" s="31"/>
      <c r="L436" s="35"/>
      <c r="M436" s="201"/>
      <c r="N436" s="202"/>
      <c r="O436" s="74"/>
      <c r="P436" s="74"/>
      <c r="Q436" s="74"/>
      <c r="R436" s="74"/>
      <c r="S436" s="74"/>
      <c r="T436" s="75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T436" s="14" t="s">
        <v>132</v>
      </c>
      <c r="AU436" s="14" t="s">
        <v>78</v>
      </c>
    </row>
    <row r="437" s="2" customFormat="1">
      <c r="A437" s="29"/>
      <c r="B437" s="30"/>
      <c r="C437" s="31"/>
      <c r="D437" s="203" t="s">
        <v>134</v>
      </c>
      <c r="E437" s="31"/>
      <c r="F437" s="204" t="s">
        <v>796</v>
      </c>
      <c r="G437" s="31"/>
      <c r="H437" s="31"/>
      <c r="I437" s="31"/>
      <c r="J437" s="31"/>
      <c r="K437" s="31"/>
      <c r="L437" s="35"/>
      <c r="M437" s="201"/>
      <c r="N437" s="202"/>
      <c r="O437" s="74"/>
      <c r="P437" s="74"/>
      <c r="Q437" s="74"/>
      <c r="R437" s="74"/>
      <c r="S437" s="74"/>
      <c r="T437" s="75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T437" s="14" t="s">
        <v>134</v>
      </c>
      <c r="AU437" s="14" t="s">
        <v>78</v>
      </c>
    </row>
    <row r="438" s="2" customFormat="1" ht="16.5" customHeight="1">
      <c r="A438" s="29"/>
      <c r="B438" s="30"/>
      <c r="C438" s="205" t="s">
        <v>797</v>
      </c>
      <c r="D438" s="205" t="s">
        <v>209</v>
      </c>
      <c r="E438" s="206" t="s">
        <v>798</v>
      </c>
      <c r="F438" s="207" t="s">
        <v>799</v>
      </c>
      <c r="G438" s="208" t="s">
        <v>138</v>
      </c>
      <c r="H438" s="209">
        <v>1050</v>
      </c>
      <c r="I438" s="210">
        <v>310</v>
      </c>
      <c r="J438" s="210">
        <f>ROUND(I438*H438,2)</f>
        <v>325500</v>
      </c>
      <c r="K438" s="207" t="s">
        <v>17</v>
      </c>
      <c r="L438" s="211"/>
      <c r="M438" s="212" t="s">
        <v>17</v>
      </c>
      <c r="N438" s="213" t="s">
        <v>41</v>
      </c>
      <c r="O438" s="195">
        <v>0</v>
      </c>
      <c r="P438" s="195">
        <f>O438*H438</f>
        <v>0</v>
      </c>
      <c r="Q438" s="195">
        <v>0</v>
      </c>
      <c r="R438" s="195">
        <f>Q438*H438</f>
        <v>0</v>
      </c>
      <c r="S438" s="195">
        <v>0</v>
      </c>
      <c r="T438" s="196">
        <f>S438*H438</f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97" t="s">
        <v>315</v>
      </c>
      <c r="AT438" s="197" t="s">
        <v>209</v>
      </c>
      <c r="AU438" s="197" t="s">
        <v>78</v>
      </c>
      <c r="AY438" s="14" t="s">
        <v>124</v>
      </c>
      <c r="BE438" s="198">
        <f>IF(N438="základní",J438,0)</f>
        <v>325500</v>
      </c>
      <c r="BF438" s="198">
        <f>IF(N438="snížená",J438,0)</f>
        <v>0</v>
      </c>
      <c r="BG438" s="198">
        <f>IF(N438="zákl. přenesená",J438,0)</f>
        <v>0</v>
      </c>
      <c r="BH438" s="198">
        <f>IF(N438="sníž. přenesená",J438,0)</f>
        <v>0</v>
      </c>
      <c r="BI438" s="198">
        <f>IF(N438="nulová",J438,0)</f>
        <v>0</v>
      </c>
      <c r="BJ438" s="14" t="s">
        <v>78</v>
      </c>
      <c r="BK438" s="198">
        <f>ROUND(I438*H438,2)</f>
        <v>325500</v>
      </c>
      <c r="BL438" s="14" t="s">
        <v>218</v>
      </c>
      <c r="BM438" s="197" t="s">
        <v>800</v>
      </c>
    </row>
    <row r="439" s="2" customFormat="1">
      <c r="A439" s="29"/>
      <c r="B439" s="30"/>
      <c r="C439" s="31"/>
      <c r="D439" s="199" t="s">
        <v>132</v>
      </c>
      <c r="E439" s="31"/>
      <c r="F439" s="200" t="s">
        <v>799</v>
      </c>
      <c r="G439" s="31"/>
      <c r="H439" s="31"/>
      <c r="I439" s="31"/>
      <c r="J439" s="31"/>
      <c r="K439" s="31"/>
      <c r="L439" s="35"/>
      <c r="M439" s="201"/>
      <c r="N439" s="202"/>
      <c r="O439" s="74"/>
      <c r="P439" s="74"/>
      <c r="Q439" s="74"/>
      <c r="R439" s="74"/>
      <c r="S439" s="74"/>
      <c r="T439" s="75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T439" s="14" t="s">
        <v>132</v>
      </c>
      <c r="AU439" s="14" t="s">
        <v>78</v>
      </c>
    </row>
    <row r="440" s="2" customFormat="1" ht="24.15" customHeight="1">
      <c r="A440" s="29"/>
      <c r="B440" s="30"/>
      <c r="C440" s="187" t="s">
        <v>801</v>
      </c>
      <c r="D440" s="187" t="s">
        <v>125</v>
      </c>
      <c r="E440" s="188" t="s">
        <v>802</v>
      </c>
      <c r="F440" s="189" t="s">
        <v>803</v>
      </c>
      <c r="G440" s="190" t="s">
        <v>192</v>
      </c>
      <c r="H440" s="191">
        <v>100</v>
      </c>
      <c r="I440" s="192">
        <v>596</v>
      </c>
      <c r="J440" s="192">
        <f>ROUND(I440*H440,2)</f>
        <v>59600</v>
      </c>
      <c r="K440" s="189" t="s">
        <v>17</v>
      </c>
      <c r="L440" s="35"/>
      <c r="M440" s="193" t="s">
        <v>17</v>
      </c>
      <c r="N440" s="194" t="s">
        <v>41</v>
      </c>
      <c r="O440" s="195">
        <v>0</v>
      </c>
      <c r="P440" s="195">
        <f>O440*H440</f>
        <v>0</v>
      </c>
      <c r="Q440" s="195">
        <v>0</v>
      </c>
      <c r="R440" s="195">
        <f>Q440*H440</f>
        <v>0</v>
      </c>
      <c r="S440" s="195">
        <v>0</v>
      </c>
      <c r="T440" s="196">
        <f>S440*H440</f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97" t="s">
        <v>218</v>
      </c>
      <c r="AT440" s="197" t="s">
        <v>125</v>
      </c>
      <c r="AU440" s="197" t="s">
        <v>78</v>
      </c>
      <c r="AY440" s="14" t="s">
        <v>124</v>
      </c>
      <c r="BE440" s="198">
        <f>IF(N440="základní",J440,0)</f>
        <v>59600</v>
      </c>
      <c r="BF440" s="198">
        <f>IF(N440="snížená",J440,0)</f>
        <v>0</v>
      </c>
      <c r="BG440" s="198">
        <f>IF(N440="zákl. přenesená",J440,0)</f>
        <v>0</v>
      </c>
      <c r="BH440" s="198">
        <f>IF(N440="sníž. přenesená",J440,0)</f>
        <v>0</v>
      </c>
      <c r="BI440" s="198">
        <f>IF(N440="nulová",J440,0)</f>
        <v>0</v>
      </c>
      <c r="BJ440" s="14" t="s">
        <v>78</v>
      </c>
      <c r="BK440" s="198">
        <f>ROUND(I440*H440,2)</f>
        <v>59600</v>
      </c>
      <c r="BL440" s="14" t="s">
        <v>218</v>
      </c>
      <c r="BM440" s="197" t="s">
        <v>804</v>
      </c>
    </row>
    <row r="441" s="2" customFormat="1">
      <c r="A441" s="29"/>
      <c r="B441" s="30"/>
      <c r="C441" s="31"/>
      <c r="D441" s="199" t="s">
        <v>132</v>
      </c>
      <c r="E441" s="31"/>
      <c r="F441" s="200" t="s">
        <v>803</v>
      </c>
      <c r="G441" s="31"/>
      <c r="H441" s="31"/>
      <c r="I441" s="31"/>
      <c r="J441" s="31"/>
      <c r="K441" s="31"/>
      <c r="L441" s="35"/>
      <c r="M441" s="201"/>
      <c r="N441" s="202"/>
      <c r="O441" s="74"/>
      <c r="P441" s="74"/>
      <c r="Q441" s="74"/>
      <c r="R441" s="74"/>
      <c r="S441" s="74"/>
      <c r="T441" s="75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T441" s="14" t="s">
        <v>132</v>
      </c>
      <c r="AU441" s="14" t="s">
        <v>78</v>
      </c>
    </row>
    <row r="442" s="2" customFormat="1" ht="24.15" customHeight="1">
      <c r="A442" s="29"/>
      <c r="B442" s="30"/>
      <c r="C442" s="187" t="s">
        <v>805</v>
      </c>
      <c r="D442" s="187" t="s">
        <v>125</v>
      </c>
      <c r="E442" s="188" t="s">
        <v>806</v>
      </c>
      <c r="F442" s="189" t="s">
        <v>807</v>
      </c>
      <c r="G442" s="190" t="s">
        <v>192</v>
      </c>
      <c r="H442" s="191">
        <v>100</v>
      </c>
      <c r="I442" s="192">
        <v>596</v>
      </c>
      <c r="J442" s="192">
        <f>ROUND(I442*H442,2)</f>
        <v>59600</v>
      </c>
      <c r="K442" s="189" t="s">
        <v>17</v>
      </c>
      <c r="L442" s="35"/>
      <c r="M442" s="193" t="s">
        <v>17</v>
      </c>
      <c r="N442" s="194" t="s">
        <v>41</v>
      </c>
      <c r="O442" s="195">
        <v>0</v>
      </c>
      <c r="P442" s="195">
        <f>O442*H442</f>
        <v>0</v>
      </c>
      <c r="Q442" s="195">
        <v>0</v>
      </c>
      <c r="R442" s="195">
        <f>Q442*H442</f>
        <v>0</v>
      </c>
      <c r="S442" s="195">
        <v>0</v>
      </c>
      <c r="T442" s="196">
        <f>S442*H442</f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97" t="s">
        <v>218</v>
      </c>
      <c r="AT442" s="197" t="s">
        <v>125</v>
      </c>
      <c r="AU442" s="197" t="s">
        <v>78</v>
      </c>
      <c r="AY442" s="14" t="s">
        <v>124</v>
      </c>
      <c r="BE442" s="198">
        <f>IF(N442="základní",J442,0)</f>
        <v>59600</v>
      </c>
      <c r="BF442" s="198">
        <f>IF(N442="snížená",J442,0)</f>
        <v>0</v>
      </c>
      <c r="BG442" s="198">
        <f>IF(N442="zákl. přenesená",J442,0)</f>
        <v>0</v>
      </c>
      <c r="BH442" s="198">
        <f>IF(N442="sníž. přenesená",J442,0)</f>
        <v>0</v>
      </c>
      <c r="BI442" s="198">
        <f>IF(N442="nulová",J442,0)</f>
        <v>0</v>
      </c>
      <c r="BJ442" s="14" t="s">
        <v>78</v>
      </c>
      <c r="BK442" s="198">
        <f>ROUND(I442*H442,2)</f>
        <v>59600</v>
      </c>
      <c r="BL442" s="14" t="s">
        <v>218</v>
      </c>
      <c r="BM442" s="197" t="s">
        <v>808</v>
      </c>
    </row>
    <row r="443" s="2" customFormat="1">
      <c r="A443" s="29"/>
      <c r="B443" s="30"/>
      <c r="C443" s="31"/>
      <c r="D443" s="199" t="s">
        <v>132</v>
      </c>
      <c r="E443" s="31"/>
      <c r="F443" s="200" t="s">
        <v>807</v>
      </c>
      <c r="G443" s="31"/>
      <c r="H443" s="31"/>
      <c r="I443" s="31"/>
      <c r="J443" s="31"/>
      <c r="K443" s="31"/>
      <c r="L443" s="35"/>
      <c r="M443" s="201"/>
      <c r="N443" s="202"/>
      <c r="O443" s="74"/>
      <c r="P443" s="74"/>
      <c r="Q443" s="74"/>
      <c r="R443" s="74"/>
      <c r="S443" s="74"/>
      <c r="T443" s="75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T443" s="14" t="s">
        <v>132</v>
      </c>
      <c r="AU443" s="14" t="s">
        <v>78</v>
      </c>
    </row>
    <row r="444" s="2" customFormat="1" ht="24.15" customHeight="1">
      <c r="A444" s="29"/>
      <c r="B444" s="30"/>
      <c r="C444" s="187" t="s">
        <v>809</v>
      </c>
      <c r="D444" s="187" t="s">
        <v>125</v>
      </c>
      <c r="E444" s="188" t="s">
        <v>810</v>
      </c>
      <c r="F444" s="189" t="s">
        <v>811</v>
      </c>
      <c r="G444" s="190" t="s">
        <v>299</v>
      </c>
      <c r="H444" s="191">
        <v>10</v>
      </c>
      <c r="I444" s="192">
        <v>798.64999999999998</v>
      </c>
      <c r="J444" s="192">
        <f>ROUND(I444*H444,2)</f>
        <v>7986.5</v>
      </c>
      <c r="K444" s="189" t="s">
        <v>129</v>
      </c>
      <c r="L444" s="35"/>
      <c r="M444" s="193" t="s">
        <v>17</v>
      </c>
      <c r="N444" s="194" t="s">
        <v>41</v>
      </c>
      <c r="O444" s="195">
        <v>0.85599999999999998</v>
      </c>
      <c r="P444" s="195">
        <f>O444*H444</f>
        <v>8.5600000000000005</v>
      </c>
      <c r="Q444" s="195">
        <v>0</v>
      </c>
      <c r="R444" s="195">
        <f>Q444*H444</f>
        <v>0</v>
      </c>
      <c r="S444" s="195">
        <v>0</v>
      </c>
      <c r="T444" s="196">
        <f>S444*H444</f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97" t="s">
        <v>218</v>
      </c>
      <c r="AT444" s="197" t="s">
        <v>125</v>
      </c>
      <c r="AU444" s="197" t="s">
        <v>78</v>
      </c>
      <c r="AY444" s="14" t="s">
        <v>124</v>
      </c>
      <c r="BE444" s="198">
        <f>IF(N444="základní",J444,0)</f>
        <v>7986.5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14" t="s">
        <v>78</v>
      </c>
      <c r="BK444" s="198">
        <f>ROUND(I444*H444,2)</f>
        <v>7986.5</v>
      </c>
      <c r="BL444" s="14" t="s">
        <v>218</v>
      </c>
      <c r="BM444" s="197" t="s">
        <v>812</v>
      </c>
    </row>
    <row r="445" s="2" customFormat="1">
      <c r="A445" s="29"/>
      <c r="B445" s="30"/>
      <c r="C445" s="31"/>
      <c r="D445" s="199" t="s">
        <v>132</v>
      </c>
      <c r="E445" s="31"/>
      <c r="F445" s="200" t="s">
        <v>813</v>
      </c>
      <c r="G445" s="31"/>
      <c r="H445" s="31"/>
      <c r="I445" s="31"/>
      <c r="J445" s="31"/>
      <c r="K445" s="31"/>
      <c r="L445" s="35"/>
      <c r="M445" s="201"/>
      <c r="N445" s="202"/>
      <c r="O445" s="74"/>
      <c r="P445" s="74"/>
      <c r="Q445" s="74"/>
      <c r="R445" s="74"/>
      <c r="S445" s="74"/>
      <c r="T445" s="75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T445" s="14" t="s">
        <v>132</v>
      </c>
      <c r="AU445" s="14" t="s">
        <v>78</v>
      </c>
    </row>
    <row r="446" s="2" customFormat="1">
      <c r="A446" s="29"/>
      <c r="B446" s="30"/>
      <c r="C446" s="31"/>
      <c r="D446" s="203" t="s">
        <v>134</v>
      </c>
      <c r="E446" s="31"/>
      <c r="F446" s="204" t="s">
        <v>814</v>
      </c>
      <c r="G446" s="31"/>
      <c r="H446" s="31"/>
      <c r="I446" s="31"/>
      <c r="J446" s="31"/>
      <c r="K446" s="31"/>
      <c r="L446" s="35"/>
      <c r="M446" s="201"/>
      <c r="N446" s="202"/>
      <c r="O446" s="74"/>
      <c r="P446" s="74"/>
      <c r="Q446" s="74"/>
      <c r="R446" s="74"/>
      <c r="S446" s="74"/>
      <c r="T446" s="75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T446" s="14" t="s">
        <v>134</v>
      </c>
      <c r="AU446" s="14" t="s">
        <v>78</v>
      </c>
    </row>
    <row r="447" s="12" customFormat="1" ht="25.92" customHeight="1">
      <c r="A447" s="12"/>
      <c r="B447" s="174"/>
      <c r="C447" s="175"/>
      <c r="D447" s="176" t="s">
        <v>69</v>
      </c>
      <c r="E447" s="177" t="s">
        <v>815</v>
      </c>
      <c r="F447" s="177" t="s">
        <v>816</v>
      </c>
      <c r="G447" s="175"/>
      <c r="H447" s="175"/>
      <c r="I447" s="175"/>
      <c r="J447" s="178">
        <f>BK447</f>
        <v>139881.39999999999</v>
      </c>
      <c r="K447" s="175"/>
      <c r="L447" s="179"/>
      <c r="M447" s="180"/>
      <c r="N447" s="181"/>
      <c r="O447" s="181"/>
      <c r="P447" s="182">
        <f>SUM(P448:P459)</f>
        <v>153.68000000000001</v>
      </c>
      <c r="Q447" s="181"/>
      <c r="R447" s="182">
        <f>SUM(R448:R459)</f>
        <v>0.27996200000000004</v>
      </c>
      <c r="S447" s="181"/>
      <c r="T447" s="183">
        <f>SUM(T448:T459)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184" t="s">
        <v>80</v>
      </c>
      <c r="AT447" s="185" t="s">
        <v>69</v>
      </c>
      <c r="AU447" s="185" t="s">
        <v>70</v>
      </c>
      <c r="AY447" s="184" t="s">
        <v>124</v>
      </c>
      <c r="BK447" s="186">
        <f>SUM(BK448:BK459)</f>
        <v>139881.39999999999</v>
      </c>
    </row>
    <row r="448" s="2" customFormat="1" ht="24.15" customHeight="1">
      <c r="A448" s="29"/>
      <c r="B448" s="30"/>
      <c r="C448" s="187" t="s">
        <v>817</v>
      </c>
      <c r="D448" s="187" t="s">
        <v>125</v>
      </c>
      <c r="E448" s="188" t="s">
        <v>818</v>
      </c>
      <c r="F448" s="189" t="s">
        <v>819</v>
      </c>
      <c r="G448" s="190" t="s">
        <v>138</v>
      </c>
      <c r="H448" s="191">
        <v>130</v>
      </c>
      <c r="I448" s="192">
        <v>148.31</v>
      </c>
      <c r="J448" s="192">
        <f>ROUND(I448*H448,2)</f>
        <v>19280.299999999999</v>
      </c>
      <c r="K448" s="189" t="s">
        <v>129</v>
      </c>
      <c r="L448" s="35"/>
      <c r="M448" s="193" t="s">
        <v>17</v>
      </c>
      <c r="N448" s="194" t="s">
        <v>41</v>
      </c>
      <c r="O448" s="195">
        <v>0.184</v>
      </c>
      <c r="P448" s="195">
        <f>O448*H448</f>
        <v>23.919999999999998</v>
      </c>
      <c r="Q448" s="195">
        <v>0.00016875000000000001</v>
      </c>
      <c r="R448" s="195">
        <f>Q448*H448</f>
        <v>0.021937500000000002</v>
      </c>
      <c r="S448" s="195">
        <v>0</v>
      </c>
      <c r="T448" s="196">
        <f>S448*H448</f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97" t="s">
        <v>218</v>
      </c>
      <c r="AT448" s="197" t="s">
        <v>125</v>
      </c>
      <c r="AU448" s="197" t="s">
        <v>78</v>
      </c>
      <c r="AY448" s="14" t="s">
        <v>124</v>
      </c>
      <c r="BE448" s="198">
        <f>IF(N448="základní",J448,0)</f>
        <v>19280.299999999999</v>
      </c>
      <c r="BF448" s="198">
        <f>IF(N448="snížená",J448,0)</f>
        <v>0</v>
      </c>
      <c r="BG448" s="198">
        <f>IF(N448="zákl. přenesená",J448,0)</f>
        <v>0</v>
      </c>
      <c r="BH448" s="198">
        <f>IF(N448="sníž. přenesená",J448,0)</f>
        <v>0</v>
      </c>
      <c r="BI448" s="198">
        <f>IF(N448="nulová",J448,0)</f>
        <v>0</v>
      </c>
      <c r="BJ448" s="14" t="s">
        <v>78</v>
      </c>
      <c r="BK448" s="198">
        <f>ROUND(I448*H448,2)</f>
        <v>19280.299999999999</v>
      </c>
      <c r="BL448" s="14" t="s">
        <v>218</v>
      </c>
      <c r="BM448" s="197" t="s">
        <v>820</v>
      </c>
    </row>
    <row r="449" s="2" customFormat="1">
      <c r="A449" s="29"/>
      <c r="B449" s="30"/>
      <c r="C449" s="31"/>
      <c r="D449" s="199" t="s">
        <v>132</v>
      </c>
      <c r="E449" s="31"/>
      <c r="F449" s="200" t="s">
        <v>821</v>
      </c>
      <c r="G449" s="31"/>
      <c r="H449" s="31"/>
      <c r="I449" s="31"/>
      <c r="J449" s="31"/>
      <c r="K449" s="31"/>
      <c r="L449" s="35"/>
      <c r="M449" s="201"/>
      <c r="N449" s="202"/>
      <c r="O449" s="74"/>
      <c r="P449" s="74"/>
      <c r="Q449" s="74"/>
      <c r="R449" s="74"/>
      <c r="S449" s="74"/>
      <c r="T449" s="75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T449" s="14" t="s">
        <v>132</v>
      </c>
      <c r="AU449" s="14" t="s">
        <v>78</v>
      </c>
    </row>
    <row r="450" s="2" customFormat="1">
      <c r="A450" s="29"/>
      <c r="B450" s="30"/>
      <c r="C450" s="31"/>
      <c r="D450" s="203" t="s">
        <v>134</v>
      </c>
      <c r="E450" s="31"/>
      <c r="F450" s="204" t="s">
        <v>822</v>
      </c>
      <c r="G450" s="31"/>
      <c r="H450" s="31"/>
      <c r="I450" s="31"/>
      <c r="J450" s="31"/>
      <c r="K450" s="31"/>
      <c r="L450" s="35"/>
      <c r="M450" s="201"/>
      <c r="N450" s="202"/>
      <c r="O450" s="74"/>
      <c r="P450" s="74"/>
      <c r="Q450" s="74"/>
      <c r="R450" s="74"/>
      <c r="S450" s="74"/>
      <c r="T450" s="75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T450" s="14" t="s">
        <v>134</v>
      </c>
      <c r="AU450" s="14" t="s">
        <v>78</v>
      </c>
    </row>
    <row r="451" s="2" customFormat="1" ht="24.15" customHeight="1">
      <c r="A451" s="29"/>
      <c r="B451" s="30"/>
      <c r="C451" s="187" t="s">
        <v>823</v>
      </c>
      <c r="D451" s="187" t="s">
        <v>125</v>
      </c>
      <c r="E451" s="188" t="s">
        <v>824</v>
      </c>
      <c r="F451" s="189" t="s">
        <v>825</v>
      </c>
      <c r="G451" s="190" t="s">
        <v>138</v>
      </c>
      <c r="H451" s="191">
        <v>130</v>
      </c>
      <c r="I451" s="192">
        <v>135.47</v>
      </c>
      <c r="J451" s="192">
        <f>ROUND(I451*H451,2)</f>
        <v>17611.099999999999</v>
      </c>
      <c r="K451" s="189" t="s">
        <v>129</v>
      </c>
      <c r="L451" s="35"/>
      <c r="M451" s="193" t="s">
        <v>17</v>
      </c>
      <c r="N451" s="194" t="s">
        <v>41</v>
      </c>
      <c r="O451" s="195">
        <v>0.17199999999999999</v>
      </c>
      <c r="P451" s="195">
        <f>O451*H451</f>
        <v>22.359999999999999</v>
      </c>
      <c r="Q451" s="195">
        <v>0.00012305000000000001</v>
      </c>
      <c r="R451" s="195">
        <f>Q451*H451</f>
        <v>0.0159965</v>
      </c>
      <c r="S451" s="195">
        <v>0</v>
      </c>
      <c r="T451" s="196">
        <f>S451*H451</f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97" t="s">
        <v>218</v>
      </c>
      <c r="AT451" s="197" t="s">
        <v>125</v>
      </c>
      <c r="AU451" s="197" t="s">
        <v>78</v>
      </c>
      <c r="AY451" s="14" t="s">
        <v>124</v>
      </c>
      <c r="BE451" s="198">
        <f>IF(N451="základní",J451,0)</f>
        <v>17611.099999999999</v>
      </c>
      <c r="BF451" s="198">
        <f>IF(N451="snížená",J451,0)</f>
        <v>0</v>
      </c>
      <c r="BG451" s="198">
        <f>IF(N451="zákl. přenesená",J451,0)</f>
        <v>0</v>
      </c>
      <c r="BH451" s="198">
        <f>IF(N451="sníž. přenesená",J451,0)</f>
        <v>0</v>
      </c>
      <c r="BI451" s="198">
        <f>IF(N451="nulová",J451,0)</f>
        <v>0</v>
      </c>
      <c r="BJ451" s="14" t="s">
        <v>78</v>
      </c>
      <c r="BK451" s="198">
        <f>ROUND(I451*H451,2)</f>
        <v>17611.099999999999</v>
      </c>
      <c r="BL451" s="14" t="s">
        <v>218</v>
      </c>
      <c r="BM451" s="197" t="s">
        <v>826</v>
      </c>
    </row>
    <row r="452" s="2" customFormat="1">
      <c r="A452" s="29"/>
      <c r="B452" s="30"/>
      <c r="C452" s="31"/>
      <c r="D452" s="199" t="s">
        <v>132</v>
      </c>
      <c r="E452" s="31"/>
      <c r="F452" s="200" t="s">
        <v>827</v>
      </c>
      <c r="G452" s="31"/>
      <c r="H452" s="31"/>
      <c r="I452" s="31"/>
      <c r="J452" s="31"/>
      <c r="K452" s="31"/>
      <c r="L452" s="35"/>
      <c r="M452" s="201"/>
      <c r="N452" s="202"/>
      <c r="O452" s="74"/>
      <c r="P452" s="74"/>
      <c r="Q452" s="74"/>
      <c r="R452" s="74"/>
      <c r="S452" s="74"/>
      <c r="T452" s="75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T452" s="14" t="s">
        <v>132</v>
      </c>
      <c r="AU452" s="14" t="s">
        <v>78</v>
      </c>
    </row>
    <row r="453" s="2" customFormat="1">
      <c r="A453" s="29"/>
      <c r="B453" s="30"/>
      <c r="C453" s="31"/>
      <c r="D453" s="203" t="s">
        <v>134</v>
      </c>
      <c r="E453" s="31"/>
      <c r="F453" s="204" t="s">
        <v>828</v>
      </c>
      <c r="G453" s="31"/>
      <c r="H453" s="31"/>
      <c r="I453" s="31"/>
      <c r="J453" s="31"/>
      <c r="K453" s="31"/>
      <c r="L453" s="35"/>
      <c r="M453" s="201"/>
      <c r="N453" s="202"/>
      <c r="O453" s="74"/>
      <c r="P453" s="74"/>
      <c r="Q453" s="74"/>
      <c r="R453" s="74"/>
      <c r="S453" s="74"/>
      <c r="T453" s="75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T453" s="14" t="s">
        <v>134</v>
      </c>
      <c r="AU453" s="14" t="s">
        <v>78</v>
      </c>
    </row>
    <row r="454" s="2" customFormat="1" ht="24.15" customHeight="1">
      <c r="A454" s="29"/>
      <c r="B454" s="30"/>
      <c r="C454" s="187" t="s">
        <v>829</v>
      </c>
      <c r="D454" s="187" t="s">
        <v>125</v>
      </c>
      <c r="E454" s="188" t="s">
        <v>830</v>
      </c>
      <c r="F454" s="189" t="s">
        <v>831</v>
      </c>
      <c r="G454" s="190" t="s">
        <v>138</v>
      </c>
      <c r="H454" s="191">
        <v>600</v>
      </c>
      <c r="I454" s="192">
        <v>62.460000000000001</v>
      </c>
      <c r="J454" s="192">
        <f>ROUND(I454*H454,2)</f>
        <v>37476</v>
      </c>
      <c r="K454" s="189" t="s">
        <v>129</v>
      </c>
      <c r="L454" s="35"/>
      <c r="M454" s="193" t="s">
        <v>17</v>
      </c>
      <c r="N454" s="194" t="s">
        <v>41</v>
      </c>
      <c r="O454" s="195">
        <v>0.074999999999999997</v>
      </c>
      <c r="P454" s="195">
        <f>O454*H454</f>
        <v>45</v>
      </c>
      <c r="Q454" s="195">
        <v>0.00019713000000000001</v>
      </c>
      <c r="R454" s="195">
        <f>Q454*H454</f>
        <v>0.11827800000000001</v>
      </c>
      <c r="S454" s="195">
        <v>0</v>
      </c>
      <c r="T454" s="196">
        <f>S454*H454</f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97" t="s">
        <v>218</v>
      </c>
      <c r="AT454" s="197" t="s">
        <v>125</v>
      </c>
      <c r="AU454" s="197" t="s">
        <v>78</v>
      </c>
      <c r="AY454" s="14" t="s">
        <v>124</v>
      </c>
      <c r="BE454" s="198">
        <f>IF(N454="základní",J454,0)</f>
        <v>37476</v>
      </c>
      <c r="BF454" s="198">
        <f>IF(N454="snížená",J454,0)</f>
        <v>0</v>
      </c>
      <c r="BG454" s="198">
        <f>IF(N454="zákl. přenesená",J454,0)</f>
        <v>0</v>
      </c>
      <c r="BH454" s="198">
        <f>IF(N454="sníž. přenesená",J454,0)</f>
        <v>0</v>
      </c>
      <c r="BI454" s="198">
        <f>IF(N454="nulová",J454,0)</f>
        <v>0</v>
      </c>
      <c r="BJ454" s="14" t="s">
        <v>78</v>
      </c>
      <c r="BK454" s="198">
        <f>ROUND(I454*H454,2)</f>
        <v>37476</v>
      </c>
      <c r="BL454" s="14" t="s">
        <v>218</v>
      </c>
      <c r="BM454" s="197" t="s">
        <v>832</v>
      </c>
    </row>
    <row r="455" s="2" customFormat="1">
      <c r="A455" s="29"/>
      <c r="B455" s="30"/>
      <c r="C455" s="31"/>
      <c r="D455" s="199" t="s">
        <v>132</v>
      </c>
      <c r="E455" s="31"/>
      <c r="F455" s="200" t="s">
        <v>833</v>
      </c>
      <c r="G455" s="31"/>
      <c r="H455" s="31"/>
      <c r="I455" s="31"/>
      <c r="J455" s="31"/>
      <c r="K455" s="31"/>
      <c r="L455" s="35"/>
      <c r="M455" s="201"/>
      <c r="N455" s="202"/>
      <c r="O455" s="74"/>
      <c r="P455" s="74"/>
      <c r="Q455" s="74"/>
      <c r="R455" s="74"/>
      <c r="S455" s="74"/>
      <c r="T455" s="75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T455" s="14" t="s">
        <v>132</v>
      </c>
      <c r="AU455" s="14" t="s">
        <v>78</v>
      </c>
    </row>
    <row r="456" s="2" customFormat="1">
      <c r="A456" s="29"/>
      <c r="B456" s="30"/>
      <c r="C456" s="31"/>
      <c r="D456" s="203" t="s">
        <v>134</v>
      </c>
      <c r="E456" s="31"/>
      <c r="F456" s="204" t="s">
        <v>834</v>
      </c>
      <c r="G456" s="31"/>
      <c r="H456" s="31"/>
      <c r="I456" s="31"/>
      <c r="J456" s="31"/>
      <c r="K456" s="31"/>
      <c r="L456" s="35"/>
      <c r="M456" s="201"/>
      <c r="N456" s="202"/>
      <c r="O456" s="74"/>
      <c r="P456" s="74"/>
      <c r="Q456" s="74"/>
      <c r="R456" s="74"/>
      <c r="S456" s="74"/>
      <c r="T456" s="75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T456" s="14" t="s">
        <v>134</v>
      </c>
      <c r="AU456" s="14" t="s">
        <v>78</v>
      </c>
    </row>
    <row r="457" s="2" customFormat="1" ht="24.15" customHeight="1">
      <c r="A457" s="29"/>
      <c r="B457" s="30"/>
      <c r="C457" s="187" t="s">
        <v>835</v>
      </c>
      <c r="D457" s="187" t="s">
        <v>125</v>
      </c>
      <c r="E457" s="188" t="s">
        <v>836</v>
      </c>
      <c r="F457" s="189" t="s">
        <v>837</v>
      </c>
      <c r="G457" s="190" t="s">
        <v>138</v>
      </c>
      <c r="H457" s="191">
        <v>600</v>
      </c>
      <c r="I457" s="192">
        <v>109.19</v>
      </c>
      <c r="J457" s="192">
        <f>ROUND(I457*H457,2)</f>
        <v>65514</v>
      </c>
      <c r="K457" s="189" t="s">
        <v>129</v>
      </c>
      <c r="L457" s="35"/>
      <c r="M457" s="193" t="s">
        <v>17</v>
      </c>
      <c r="N457" s="194" t="s">
        <v>41</v>
      </c>
      <c r="O457" s="195">
        <v>0.104</v>
      </c>
      <c r="P457" s="195">
        <f>O457*H457</f>
        <v>62.399999999999999</v>
      </c>
      <c r="Q457" s="195">
        <v>0.00020625</v>
      </c>
      <c r="R457" s="195">
        <f>Q457*H457</f>
        <v>0.12375</v>
      </c>
      <c r="S457" s="195">
        <v>0</v>
      </c>
      <c r="T457" s="196">
        <f>S457*H457</f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97" t="s">
        <v>218</v>
      </c>
      <c r="AT457" s="197" t="s">
        <v>125</v>
      </c>
      <c r="AU457" s="197" t="s">
        <v>78</v>
      </c>
      <c r="AY457" s="14" t="s">
        <v>124</v>
      </c>
      <c r="BE457" s="198">
        <f>IF(N457="základní",J457,0)</f>
        <v>65514</v>
      </c>
      <c r="BF457" s="198">
        <f>IF(N457="snížená",J457,0)</f>
        <v>0</v>
      </c>
      <c r="BG457" s="198">
        <f>IF(N457="zákl. přenesená",J457,0)</f>
        <v>0</v>
      </c>
      <c r="BH457" s="198">
        <f>IF(N457="sníž. přenesená",J457,0)</f>
        <v>0</v>
      </c>
      <c r="BI457" s="198">
        <f>IF(N457="nulová",J457,0)</f>
        <v>0</v>
      </c>
      <c r="BJ457" s="14" t="s">
        <v>78</v>
      </c>
      <c r="BK457" s="198">
        <f>ROUND(I457*H457,2)</f>
        <v>65514</v>
      </c>
      <c r="BL457" s="14" t="s">
        <v>218</v>
      </c>
      <c r="BM457" s="197" t="s">
        <v>838</v>
      </c>
    </row>
    <row r="458" s="2" customFormat="1">
      <c r="A458" s="29"/>
      <c r="B458" s="30"/>
      <c r="C458" s="31"/>
      <c r="D458" s="199" t="s">
        <v>132</v>
      </c>
      <c r="E458" s="31"/>
      <c r="F458" s="200" t="s">
        <v>839</v>
      </c>
      <c r="G458" s="31"/>
      <c r="H458" s="31"/>
      <c r="I458" s="31"/>
      <c r="J458" s="31"/>
      <c r="K458" s="31"/>
      <c r="L458" s="35"/>
      <c r="M458" s="201"/>
      <c r="N458" s="202"/>
      <c r="O458" s="74"/>
      <c r="P458" s="74"/>
      <c r="Q458" s="74"/>
      <c r="R458" s="74"/>
      <c r="S458" s="74"/>
      <c r="T458" s="75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T458" s="14" t="s">
        <v>132</v>
      </c>
      <c r="AU458" s="14" t="s">
        <v>78</v>
      </c>
    </row>
    <row r="459" s="2" customFormat="1">
      <c r="A459" s="29"/>
      <c r="B459" s="30"/>
      <c r="C459" s="31"/>
      <c r="D459" s="203" t="s">
        <v>134</v>
      </c>
      <c r="E459" s="31"/>
      <c r="F459" s="204" t="s">
        <v>840</v>
      </c>
      <c r="G459" s="31"/>
      <c r="H459" s="31"/>
      <c r="I459" s="31"/>
      <c r="J459" s="31"/>
      <c r="K459" s="31"/>
      <c r="L459" s="35"/>
      <c r="M459" s="201"/>
      <c r="N459" s="202"/>
      <c r="O459" s="74"/>
      <c r="P459" s="74"/>
      <c r="Q459" s="74"/>
      <c r="R459" s="74"/>
      <c r="S459" s="74"/>
      <c r="T459" s="75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T459" s="14" t="s">
        <v>134</v>
      </c>
      <c r="AU459" s="14" t="s">
        <v>78</v>
      </c>
    </row>
    <row r="460" s="12" customFormat="1" ht="25.92" customHeight="1">
      <c r="A460" s="12"/>
      <c r="B460" s="174"/>
      <c r="C460" s="175"/>
      <c r="D460" s="176" t="s">
        <v>69</v>
      </c>
      <c r="E460" s="177" t="s">
        <v>841</v>
      </c>
      <c r="F460" s="177" t="s">
        <v>842</v>
      </c>
      <c r="G460" s="175"/>
      <c r="H460" s="175"/>
      <c r="I460" s="175"/>
      <c r="J460" s="178">
        <f>BK460</f>
        <v>9807260</v>
      </c>
      <c r="K460" s="175"/>
      <c r="L460" s="179"/>
      <c r="M460" s="180"/>
      <c r="N460" s="181"/>
      <c r="O460" s="181"/>
      <c r="P460" s="182">
        <f>SUM(P461:P472)</f>
        <v>13810</v>
      </c>
      <c r="Q460" s="181"/>
      <c r="R460" s="182">
        <f>SUM(R461:R472)</f>
        <v>88.719999999999999</v>
      </c>
      <c r="S460" s="181"/>
      <c r="T460" s="183">
        <f>SUM(T461:T472)</f>
        <v>14.880000000000001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84" t="s">
        <v>80</v>
      </c>
      <c r="AT460" s="185" t="s">
        <v>69</v>
      </c>
      <c r="AU460" s="185" t="s">
        <v>70</v>
      </c>
      <c r="AY460" s="184" t="s">
        <v>124</v>
      </c>
      <c r="BK460" s="186">
        <f>SUM(BK461:BK472)</f>
        <v>9807260</v>
      </c>
    </row>
    <row r="461" s="2" customFormat="1" ht="16.5" customHeight="1">
      <c r="A461" s="29"/>
      <c r="B461" s="30"/>
      <c r="C461" s="187" t="s">
        <v>843</v>
      </c>
      <c r="D461" s="187" t="s">
        <v>125</v>
      </c>
      <c r="E461" s="188" t="s">
        <v>844</v>
      </c>
      <c r="F461" s="189" t="s">
        <v>845</v>
      </c>
      <c r="G461" s="190" t="s">
        <v>138</v>
      </c>
      <c r="H461" s="191">
        <v>48000</v>
      </c>
      <c r="I461" s="192">
        <v>39.109999999999999</v>
      </c>
      <c r="J461" s="192">
        <f>ROUND(I461*H461,2)</f>
        <v>1877280</v>
      </c>
      <c r="K461" s="189" t="s">
        <v>129</v>
      </c>
      <c r="L461" s="35"/>
      <c r="M461" s="193" t="s">
        <v>17</v>
      </c>
      <c r="N461" s="194" t="s">
        <v>41</v>
      </c>
      <c r="O461" s="195">
        <v>0.073999999999999996</v>
      </c>
      <c r="P461" s="195">
        <f>O461*H461</f>
        <v>3552</v>
      </c>
      <c r="Q461" s="195">
        <v>0.001</v>
      </c>
      <c r="R461" s="195">
        <f>Q461*H461</f>
        <v>48</v>
      </c>
      <c r="S461" s="195">
        <v>0.00031</v>
      </c>
      <c r="T461" s="196">
        <f>S461*H461</f>
        <v>14.880000000000001</v>
      </c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R461" s="197" t="s">
        <v>218</v>
      </c>
      <c r="AT461" s="197" t="s">
        <v>125</v>
      </c>
      <c r="AU461" s="197" t="s">
        <v>78</v>
      </c>
      <c r="AY461" s="14" t="s">
        <v>124</v>
      </c>
      <c r="BE461" s="198">
        <f>IF(N461="základní",J461,0)</f>
        <v>1877280</v>
      </c>
      <c r="BF461" s="198">
        <f>IF(N461="snížená",J461,0)</f>
        <v>0</v>
      </c>
      <c r="BG461" s="198">
        <f>IF(N461="zákl. přenesená",J461,0)</f>
        <v>0</v>
      </c>
      <c r="BH461" s="198">
        <f>IF(N461="sníž. přenesená",J461,0)</f>
        <v>0</v>
      </c>
      <c r="BI461" s="198">
        <f>IF(N461="nulová",J461,0)</f>
        <v>0</v>
      </c>
      <c r="BJ461" s="14" t="s">
        <v>78</v>
      </c>
      <c r="BK461" s="198">
        <f>ROUND(I461*H461,2)</f>
        <v>1877280</v>
      </c>
      <c r="BL461" s="14" t="s">
        <v>218</v>
      </c>
      <c r="BM461" s="197" t="s">
        <v>846</v>
      </c>
    </row>
    <row r="462" s="2" customFormat="1">
      <c r="A462" s="29"/>
      <c r="B462" s="30"/>
      <c r="C462" s="31"/>
      <c r="D462" s="199" t="s">
        <v>132</v>
      </c>
      <c r="E462" s="31"/>
      <c r="F462" s="200" t="s">
        <v>847</v>
      </c>
      <c r="G462" s="31"/>
      <c r="H462" s="31"/>
      <c r="I462" s="31"/>
      <c r="J462" s="31"/>
      <c r="K462" s="31"/>
      <c r="L462" s="35"/>
      <c r="M462" s="201"/>
      <c r="N462" s="202"/>
      <c r="O462" s="74"/>
      <c r="P462" s="74"/>
      <c r="Q462" s="74"/>
      <c r="R462" s="74"/>
      <c r="S462" s="74"/>
      <c r="T462" s="75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T462" s="14" t="s">
        <v>132</v>
      </c>
      <c r="AU462" s="14" t="s">
        <v>78</v>
      </c>
    </row>
    <row r="463" s="2" customFormat="1">
      <c r="A463" s="29"/>
      <c r="B463" s="30"/>
      <c r="C463" s="31"/>
      <c r="D463" s="203" t="s">
        <v>134</v>
      </c>
      <c r="E463" s="31"/>
      <c r="F463" s="204" t="s">
        <v>848</v>
      </c>
      <c r="G463" s="31"/>
      <c r="H463" s="31"/>
      <c r="I463" s="31"/>
      <c r="J463" s="31"/>
      <c r="K463" s="31"/>
      <c r="L463" s="35"/>
      <c r="M463" s="201"/>
      <c r="N463" s="202"/>
      <c r="O463" s="74"/>
      <c r="P463" s="74"/>
      <c r="Q463" s="74"/>
      <c r="R463" s="74"/>
      <c r="S463" s="74"/>
      <c r="T463" s="75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T463" s="14" t="s">
        <v>134</v>
      </c>
      <c r="AU463" s="14" t="s">
        <v>78</v>
      </c>
    </row>
    <row r="464" s="2" customFormat="1" ht="21.75" customHeight="1">
      <c r="A464" s="29"/>
      <c r="B464" s="30"/>
      <c r="C464" s="187" t="s">
        <v>849</v>
      </c>
      <c r="D464" s="187" t="s">
        <v>125</v>
      </c>
      <c r="E464" s="188" t="s">
        <v>850</v>
      </c>
      <c r="F464" s="189" t="s">
        <v>851</v>
      </c>
      <c r="G464" s="190" t="s">
        <v>138</v>
      </c>
      <c r="H464" s="191">
        <v>30000</v>
      </c>
      <c r="I464" s="192">
        <v>21.73</v>
      </c>
      <c r="J464" s="192">
        <f>ROUND(I464*H464,2)</f>
        <v>651900</v>
      </c>
      <c r="K464" s="189" t="s">
        <v>129</v>
      </c>
      <c r="L464" s="35"/>
      <c r="M464" s="193" t="s">
        <v>17</v>
      </c>
      <c r="N464" s="194" t="s">
        <v>41</v>
      </c>
      <c r="O464" s="195">
        <v>0.031</v>
      </c>
      <c r="P464" s="195">
        <f>O464*H464</f>
        <v>930</v>
      </c>
      <c r="Q464" s="195">
        <v>0.00021000000000000001</v>
      </c>
      <c r="R464" s="195">
        <f>Q464*H464</f>
        <v>6.2999999999999998</v>
      </c>
      <c r="S464" s="195">
        <v>0</v>
      </c>
      <c r="T464" s="196">
        <f>S464*H464</f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97" t="s">
        <v>218</v>
      </c>
      <c r="AT464" s="197" t="s">
        <v>125</v>
      </c>
      <c r="AU464" s="197" t="s">
        <v>78</v>
      </c>
      <c r="AY464" s="14" t="s">
        <v>124</v>
      </c>
      <c r="BE464" s="198">
        <f>IF(N464="základní",J464,0)</f>
        <v>651900</v>
      </c>
      <c r="BF464" s="198">
        <f>IF(N464="snížená",J464,0)</f>
        <v>0</v>
      </c>
      <c r="BG464" s="198">
        <f>IF(N464="zákl. přenesená",J464,0)</f>
        <v>0</v>
      </c>
      <c r="BH464" s="198">
        <f>IF(N464="sníž. přenesená",J464,0)</f>
        <v>0</v>
      </c>
      <c r="BI464" s="198">
        <f>IF(N464="nulová",J464,0)</f>
        <v>0</v>
      </c>
      <c r="BJ464" s="14" t="s">
        <v>78</v>
      </c>
      <c r="BK464" s="198">
        <f>ROUND(I464*H464,2)</f>
        <v>651900</v>
      </c>
      <c r="BL464" s="14" t="s">
        <v>218</v>
      </c>
      <c r="BM464" s="197" t="s">
        <v>852</v>
      </c>
    </row>
    <row r="465" s="2" customFormat="1">
      <c r="A465" s="29"/>
      <c r="B465" s="30"/>
      <c r="C465" s="31"/>
      <c r="D465" s="199" t="s">
        <v>132</v>
      </c>
      <c r="E465" s="31"/>
      <c r="F465" s="200" t="s">
        <v>853</v>
      </c>
      <c r="G465" s="31"/>
      <c r="H465" s="31"/>
      <c r="I465" s="31"/>
      <c r="J465" s="31"/>
      <c r="K465" s="31"/>
      <c r="L465" s="35"/>
      <c r="M465" s="201"/>
      <c r="N465" s="202"/>
      <c r="O465" s="74"/>
      <c r="P465" s="74"/>
      <c r="Q465" s="74"/>
      <c r="R465" s="74"/>
      <c r="S465" s="74"/>
      <c r="T465" s="75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T465" s="14" t="s">
        <v>132</v>
      </c>
      <c r="AU465" s="14" t="s">
        <v>78</v>
      </c>
    </row>
    <row r="466" s="2" customFormat="1">
      <c r="A466" s="29"/>
      <c r="B466" s="30"/>
      <c r="C466" s="31"/>
      <c r="D466" s="203" t="s">
        <v>134</v>
      </c>
      <c r="E466" s="31"/>
      <c r="F466" s="204" t="s">
        <v>854</v>
      </c>
      <c r="G466" s="31"/>
      <c r="H466" s="31"/>
      <c r="I466" s="31"/>
      <c r="J466" s="31"/>
      <c r="K466" s="31"/>
      <c r="L466" s="35"/>
      <c r="M466" s="201"/>
      <c r="N466" s="202"/>
      <c r="O466" s="74"/>
      <c r="P466" s="74"/>
      <c r="Q466" s="74"/>
      <c r="R466" s="74"/>
      <c r="S466" s="74"/>
      <c r="T466" s="75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T466" s="14" t="s">
        <v>134</v>
      </c>
      <c r="AU466" s="14" t="s">
        <v>78</v>
      </c>
    </row>
    <row r="467" s="2" customFormat="1" ht="33" customHeight="1">
      <c r="A467" s="29"/>
      <c r="B467" s="30"/>
      <c r="C467" s="187" t="s">
        <v>855</v>
      </c>
      <c r="D467" s="187" t="s">
        <v>125</v>
      </c>
      <c r="E467" s="188" t="s">
        <v>856</v>
      </c>
      <c r="F467" s="189" t="s">
        <v>857</v>
      </c>
      <c r="G467" s="190" t="s">
        <v>138</v>
      </c>
      <c r="H467" s="191">
        <v>48000</v>
      </c>
      <c r="I467" s="192">
        <v>84.310000000000002</v>
      </c>
      <c r="J467" s="192">
        <f>ROUND(I467*H467,2)</f>
        <v>4046880</v>
      </c>
      <c r="K467" s="189" t="s">
        <v>129</v>
      </c>
      <c r="L467" s="35"/>
      <c r="M467" s="193" t="s">
        <v>17</v>
      </c>
      <c r="N467" s="194" t="s">
        <v>41</v>
      </c>
      <c r="O467" s="195">
        <v>0.10100000000000001</v>
      </c>
      <c r="P467" s="195">
        <f>O467*H467</f>
        <v>4848</v>
      </c>
      <c r="Q467" s="195">
        <v>0.00029999999999999997</v>
      </c>
      <c r="R467" s="195">
        <f>Q467*H467</f>
        <v>14.399999999999999</v>
      </c>
      <c r="S467" s="195">
        <v>0</v>
      </c>
      <c r="T467" s="196">
        <f>S467*H467</f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97" t="s">
        <v>218</v>
      </c>
      <c r="AT467" s="197" t="s">
        <v>125</v>
      </c>
      <c r="AU467" s="197" t="s">
        <v>78</v>
      </c>
      <c r="AY467" s="14" t="s">
        <v>124</v>
      </c>
      <c r="BE467" s="198">
        <f>IF(N467="základní",J467,0)</f>
        <v>4046880</v>
      </c>
      <c r="BF467" s="198">
        <f>IF(N467="snížená",J467,0)</f>
        <v>0</v>
      </c>
      <c r="BG467" s="198">
        <f>IF(N467="zákl. přenesená",J467,0)</f>
        <v>0</v>
      </c>
      <c r="BH467" s="198">
        <f>IF(N467="sníž. přenesená",J467,0)</f>
        <v>0</v>
      </c>
      <c r="BI467" s="198">
        <f>IF(N467="nulová",J467,0)</f>
        <v>0</v>
      </c>
      <c r="BJ467" s="14" t="s">
        <v>78</v>
      </c>
      <c r="BK467" s="198">
        <f>ROUND(I467*H467,2)</f>
        <v>4046880</v>
      </c>
      <c r="BL467" s="14" t="s">
        <v>218</v>
      </c>
      <c r="BM467" s="197" t="s">
        <v>858</v>
      </c>
    </row>
    <row r="468" s="2" customFormat="1">
      <c r="A468" s="29"/>
      <c r="B468" s="30"/>
      <c r="C468" s="31"/>
      <c r="D468" s="199" t="s">
        <v>132</v>
      </c>
      <c r="E468" s="31"/>
      <c r="F468" s="200" t="s">
        <v>859</v>
      </c>
      <c r="G468" s="31"/>
      <c r="H468" s="31"/>
      <c r="I468" s="31"/>
      <c r="J468" s="31"/>
      <c r="K468" s="31"/>
      <c r="L468" s="35"/>
      <c r="M468" s="201"/>
      <c r="N468" s="202"/>
      <c r="O468" s="74"/>
      <c r="P468" s="74"/>
      <c r="Q468" s="74"/>
      <c r="R468" s="74"/>
      <c r="S468" s="74"/>
      <c r="T468" s="75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T468" s="14" t="s">
        <v>132</v>
      </c>
      <c r="AU468" s="14" t="s">
        <v>78</v>
      </c>
    </row>
    <row r="469" s="2" customFormat="1">
      <c r="A469" s="29"/>
      <c r="B469" s="30"/>
      <c r="C469" s="31"/>
      <c r="D469" s="203" t="s">
        <v>134</v>
      </c>
      <c r="E469" s="31"/>
      <c r="F469" s="204" t="s">
        <v>860</v>
      </c>
      <c r="G469" s="31"/>
      <c r="H469" s="31"/>
      <c r="I469" s="31"/>
      <c r="J469" s="31"/>
      <c r="K469" s="31"/>
      <c r="L469" s="35"/>
      <c r="M469" s="201"/>
      <c r="N469" s="202"/>
      <c r="O469" s="74"/>
      <c r="P469" s="74"/>
      <c r="Q469" s="74"/>
      <c r="R469" s="74"/>
      <c r="S469" s="74"/>
      <c r="T469" s="75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T469" s="14" t="s">
        <v>134</v>
      </c>
      <c r="AU469" s="14" t="s">
        <v>78</v>
      </c>
    </row>
    <row r="470" s="2" customFormat="1" ht="24.15" customHeight="1">
      <c r="A470" s="29"/>
      <c r="B470" s="30"/>
      <c r="C470" s="187" t="s">
        <v>861</v>
      </c>
      <c r="D470" s="187" t="s">
        <v>125</v>
      </c>
      <c r="E470" s="188" t="s">
        <v>862</v>
      </c>
      <c r="F470" s="189" t="s">
        <v>863</v>
      </c>
      <c r="G470" s="190" t="s">
        <v>138</v>
      </c>
      <c r="H470" s="191">
        <v>70000</v>
      </c>
      <c r="I470" s="192">
        <v>46.159999999999997</v>
      </c>
      <c r="J470" s="192">
        <f>ROUND(I470*H470,2)</f>
        <v>3231200</v>
      </c>
      <c r="K470" s="189" t="s">
        <v>129</v>
      </c>
      <c r="L470" s="35"/>
      <c r="M470" s="193" t="s">
        <v>17</v>
      </c>
      <c r="N470" s="194" t="s">
        <v>41</v>
      </c>
      <c r="O470" s="195">
        <v>0.064000000000000001</v>
      </c>
      <c r="P470" s="195">
        <f>O470*H470</f>
        <v>4480</v>
      </c>
      <c r="Q470" s="195">
        <v>0.00028600000000000001</v>
      </c>
      <c r="R470" s="195">
        <f>Q470*H470</f>
        <v>20.02</v>
      </c>
      <c r="S470" s="195">
        <v>0</v>
      </c>
      <c r="T470" s="196">
        <f>S470*H470</f>
        <v>0</v>
      </c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R470" s="197" t="s">
        <v>218</v>
      </c>
      <c r="AT470" s="197" t="s">
        <v>125</v>
      </c>
      <c r="AU470" s="197" t="s">
        <v>78</v>
      </c>
      <c r="AY470" s="14" t="s">
        <v>124</v>
      </c>
      <c r="BE470" s="198">
        <f>IF(N470="základní",J470,0)</f>
        <v>3231200</v>
      </c>
      <c r="BF470" s="198">
        <f>IF(N470="snížená",J470,0)</f>
        <v>0</v>
      </c>
      <c r="BG470" s="198">
        <f>IF(N470="zákl. přenesená",J470,0)</f>
        <v>0</v>
      </c>
      <c r="BH470" s="198">
        <f>IF(N470="sníž. přenesená",J470,0)</f>
        <v>0</v>
      </c>
      <c r="BI470" s="198">
        <f>IF(N470="nulová",J470,0)</f>
        <v>0</v>
      </c>
      <c r="BJ470" s="14" t="s">
        <v>78</v>
      </c>
      <c r="BK470" s="198">
        <f>ROUND(I470*H470,2)</f>
        <v>3231200</v>
      </c>
      <c r="BL470" s="14" t="s">
        <v>218</v>
      </c>
      <c r="BM470" s="197" t="s">
        <v>864</v>
      </c>
    </row>
    <row r="471" s="2" customFormat="1">
      <c r="A471" s="29"/>
      <c r="B471" s="30"/>
      <c r="C471" s="31"/>
      <c r="D471" s="199" t="s">
        <v>132</v>
      </c>
      <c r="E471" s="31"/>
      <c r="F471" s="200" t="s">
        <v>865</v>
      </c>
      <c r="G471" s="31"/>
      <c r="H471" s="31"/>
      <c r="I471" s="31"/>
      <c r="J471" s="31"/>
      <c r="K471" s="31"/>
      <c r="L471" s="35"/>
      <c r="M471" s="201"/>
      <c r="N471" s="202"/>
      <c r="O471" s="74"/>
      <c r="P471" s="74"/>
      <c r="Q471" s="74"/>
      <c r="R471" s="74"/>
      <c r="S471" s="74"/>
      <c r="T471" s="75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T471" s="14" t="s">
        <v>132</v>
      </c>
      <c r="AU471" s="14" t="s">
        <v>78</v>
      </c>
    </row>
    <row r="472" s="2" customFormat="1">
      <c r="A472" s="29"/>
      <c r="B472" s="30"/>
      <c r="C472" s="31"/>
      <c r="D472" s="203" t="s">
        <v>134</v>
      </c>
      <c r="E472" s="31"/>
      <c r="F472" s="204" t="s">
        <v>866</v>
      </c>
      <c r="G472" s="31"/>
      <c r="H472" s="31"/>
      <c r="I472" s="31"/>
      <c r="J472" s="31"/>
      <c r="K472" s="31"/>
      <c r="L472" s="35"/>
      <c r="M472" s="201"/>
      <c r="N472" s="202"/>
      <c r="O472" s="74"/>
      <c r="P472" s="74"/>
      <c r="Q472" s="74"/>
      <c r="R472" s="74"/>
      <c r="S472" s="74"/>
      <c r="T472" s="75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T472" s="14" t="s">
        <v>134</v>
      </c>
      <c r="AU472" s="14" t="s">
        <v>78</v>
      </c>
    </row>
    <row r="473" s="12" customFormat="1" ht="25.92" customHeight="1">
      <c r="A473" s="12"/>
      <c r="B473" s="174"/>
      <c r="C473" s="175"/>
      <c r="D473" s="176" t="s">
        <v>69</v>
      </c>
      <c r="E473" s="177" t="s">
        <v>867</v>
      </c>
      <c r="F473" s="177" t="s">
        <v>868</v>
      </c>
      <c r="G473" s="175"/>
      <c r="H473" s="175"/>
      <c r="I473" s="175"/>
      <c r="J473" s="178">
        <f>BK473</f>
        <v>2539815</v>
      </c>
      <c r="K473" s="175"/>
      <c r="L473" s="179"/>
      <c r="M473" s="180"/>
      <c r="N473" s="181"/>
      <c r="O473" s="181"/>
      <c r="P473" s="182">
        <f>P474</f>
        <v>2543.8879999999999</v>
      </c>
      <c r="Q473" s="181"/>
      <c r="R473" s="182">
        <f>R474</f>
        <v>0.54256000000000004</v>
      </c>
      <c r="S473" s="181"/>
      <c r="T473" s="183">
        <f>T474</f>
        <v>41.258799999999994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84" t="s">
        <v>80</v>
      </c>
      <c r="AT473" s="185" t="s">
        <v>69</v>
      </c>
      <c r="AU473" s="185" t="s">
        <v>70</v>
      </c>
      <c r="AY473" s="184" t="s">
        <v>124</v>
      </c>
      <c r="BK473" s="186">
        <f>BK474</f>
        <v>2539815</v>
      </c>
    </row>
    <row r="474" s="12" customFormat="1" ht="22.8" customHeight="1">
      <c r="A474" s="12"/>
      <c r="B474" s="174"/>
      <c r="C474" s="175"/>
      <c r="D474" s="176" t="s">
        <v>69</v>
      </c>
      <c r="E474" s="214" t="s">
        <v>869</v>
      </c>
      <c r="F474" s="214" t="s">
        <v>870</v>
      </c>
      <c r="G474" s="175"/>
      <c r="H474" s="175"/>
      <c r="I474" s="175"/>
      <c r="J474" s="215">
        <f>BK474</f>
        <v>2539815</v>
      </c>
      <c r="K474" s="175"/>
      <c r="L474" s="179"/>
      <c r="M474" s="180"/>
      <c r="N474" s="181"/>
      <c r="O474" s="181"/>
      <c r="P474" s="182">
        <f>SUM(P475:P548)</f>
        <v>2543.8879999999999</v>
      </c>
      <c r="Q474" s="181"/>
      <c r="R474" s="182">
        <f>SUM(R475:R548)</f>
        <v>0.54256000000000004</v>
      </c>
      <c r="S474" s="181"/>
      <c r="T474" s="183">
        <f>SUM(T475:T548)</f>
        <v>41.258799999999994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184" t="s">
        <v>80</v>
      </c>
      <c r="AT474" s="185" t="s">
        <v>69</v>
      </c>
      <c r="AU474" s="185" t="s">
        <v>78</v>
      </c>
      <c r="AY474" s="184" t="s">
        <v>124</v>
      </c>
      <c r="BK474" s="186">
        <f>SUM(BK475:BK548)</f>
        <v>2539815</v>
      </c>
    </row>
    <row r="475" s="2" customFormat="1" ht="24.15" customHeight="1">
      <c r="A475" s="29"/>
      <c r="B475" s="30"/>
      <c r="C475" s="187" t="s">
        <v>871</v>
      </c>
      <c r="D475" s="187" t="s">
        <v>125</v>
      </c>
      <c r="E475" s="188" t="s">
        <v>872</v>
      </c>
      <c r="F475" s="189" t="s">
        <v>873</v>
      </c>
      <c r="G475" s="190" t="s">
        <v>138</v>
      </c>
      <c r="H475" s="191">
        <v>800</v>
      </c>
      <c r="I475" s="192">
        <v>417.76999999999998</v>
      </c>
      <c r="J475" s="192">
        <f>ROUND(I475*H475,2)</f>
        <v>334216</v>
      </c>
      <c r="K475" s="189" t="s">
        <v>129</v>
      </c>
      <c r="L475" s="35"/>
      <c r="M475" s="193" t="s">
        <v>17</v>
      </c>
      <c r="N475" s="194" t="s">
        <v>41</v>
      </c>
      <c r="O475" s="195">
        <v>0.58399999999999996</v>
      </c>
      <c r="P475" s="195">
        <f>O475*H475</f>
        <v>467.19999999999999</v>
      </c>
      <c r="Q475" s="195">
        <v>0.00020000000000000001</v>
      </c>
      <c r="R475" s="195">
        <f>Q475*H475</f>
        <v>0.16</v>
      </c>
      <c r="S475" s="195">
        <v>0.017780000000000001</v>
      </c>
      <c r="T475" s="196">
        <f>S475*H475</f>
        <v>14.224</v>
      </c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R475" s="197" t="s">
        <v>218</v>
      </c>
      <c r="AT475" s="197" t="s">
        <v>125</v>
      </c>
      <c r="AU475" s="197" t="s">
        <v>80</v>
      </c>
      <c r="AY475" s="14" t="s">
        <v>124</v>
      </c>
      <c r="BE475" s="198">
        <f>IF(N475="základní",J475,0)</f>
        <v>334216</v>
      </c>
      <c r="BF475" s="198">
        <f>IF(N475="snížená",J475,0)</f>
        <v>0</v>
      </c>
      <c r="BG475" s="198">
        <f>IF(N475="zákl. přenesená",J475,0)</f>
        <v>0</v>
      </c>
      <c r="BH475" s="198">
        <f>IF(N475="sníž. přenesená",J475,0)</f>
        <v>0</v>
      </c>
      <c r="BI475" s="198">
        <f>IF(N475="nulová",J475,0)</f>
        <v>0</v>
      </c>
      <c r="BJ475" s="14" t="s">
        <v>78</v>
      </c>
      <c r="BK475" s="198">
        <f>ROUND(I475*H475,2)</f>
        <v>334216</v>
      </c>
      <c r="BL475" s="14" t="s">
        <v>218</v>
      </c>
      <c r="BM475" s="197" t="s">
        <v>874</v>
      </c>
    </row>
    <row r="476" s="2" customFormat="1">
      <c r="A476" s="29"/>
      <c r="B476" s="30"/>
      <c r="C476" s="31"/>
      <c r="D476" s="199" t="s">
        <v>132</v>
      </c>
      <c r="E476" s="31"/>
      <c r="F476" s="200" t="s">
        <v>875</v>
      </c>
      <c r="G476" s="31"/>
      <c r="H476" s="31"/>
      <c r="I476" s="31"/>
      <c r="J476" s="31"/>
      <c r="K476" s="31"/>
      <c r="L476" s="35"/>
      <c r="M476" s="201"/>
      <c r="N476" s="202"/>
      <c r="O476" s="74"/>
      <c r="P476" s="74"/>
      <c r="Q476" s="74"/>
      <c r="R476" s="74"/>
      <c r="S476" s="74"/>
      <c r="T476" s="75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T476" s="14" t="s">
        <v>132</v>
      </c>
      <c r="AU476" s="14" t="s">
        <v>80</v>
      </c>
    </row>
    <row r="477" s="2" customFormat="1">
      <c r="A477" s="29"/>
      <c r="B477" s="30"/>
      <c r="C477" s="31"/>
      <c r="D477" s="203" t="s">
        <v>134</v>
      </c>
      <c r="E477" s="31"/>
      <c r="F477" s="204" t="s">
        <v>876</v>
      </c>
      <c r="G477" s="31"/>
      <c r="H477" s="31"/>
      <c r="I477" s="31"/>
      <c r="J477" s="31"/>
      <c r="K477" s="31"/>
      <c r="L477" s="35"/>
      <c r="M477" s="201"/>
      <c r="N477" s="202"/>
      <c r="O477" s="74"/>
      <c r="P477" s="74"/>
      <c r="Q477" s="74"/>
      <c r="R477" s="74"/>
      <c r="S477" s="74"/>
      <c r="T477" s="75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T477" s="14" t="s">
        <v>134</v>
      </c>
      <c r="AU477" s="14" t="s">
        <v>80</v>
      </c>
    </row>
    <row r="478" s="2" customFormat="1" ht="37.8" customHeight="1">
      <c r="A478" s="29"/>
      <c r="B478" s="30"/>
      <c r="C478" s="187" t="s">
        <v>877</v>
      </c>
      <c r="D478" s="187" t="s">
        <v>125</v>
      </c>
      <c r="E478" s="188" t="s">
        <v>878</v>
      </c>
      <c r="F478" s="189" t="s">
        <v>879</v>
      </c>
      <c r="G478" s="190" t="s">
        <v>192</v>
      </c>
      <c r="H478" s="191">
        <v>200</v>
      </c>
      <c r="I478" s="192">
        <v>141.59999999999999</v>
      </c>
      <c r="J478" s="192">
        <f>ROUND(I478*H478,2)</f>
        <v>28320</v>
      </c>
      <c r="K478" s="189" t="s">
        <v>129</v>
      </c>
      <c r="L478" s="35"/>
      <c r="M478" s="193" t="s">
        <v>17</v>
      </c>
      <c r="N478" s="194" t="s">
        <v>41</v>
      </c>
      <c r="O478" s="195">
        <v>0.20399999999999999</v>
      </c>
      <c r="P478" s="195">
        <f>O478*H478</f>
        <v>40.799999999999997</v>
      </c>
      <c r="Q478" s="195">
        <v>2.8799999999999999E-05</v>
      </c>
      <c r="R478" s="195">
        <f>Q478*H478</f>
        <v>0.0057599999999999995</v>
      </c>
      <c r="S478" s="195">
        <v>0.0046299999999999996</v>
      </c>
      <c r="T478" s="196">
        <f>S478*H478</f>
        <v>0.92599999999999993</v>
      </c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R478" s="197" t="s">
        <v>218</v>
      </c>
      <c r="AT478" s="197" t="s">
        <v>125</v>
      </c>
      <c r="AU478" s="197" t="s">
        <v>80</v>
      </c>
      <c r="AY478" s="14" t="s">
        <v>124</v>
      </c>
      <c r="BE478" s="198">
        <f>IF(N478="základní",J478,0)</f>
        <v>28320</v>
      </c>
      <c r="BF478" s="198">
        <f>IF(N478="snížená",J478,0)</f>
        <v>0</v>
      </c>
      <c r="BG478" s="198">
        <f>IF(N478="zákl. přenesená",J478,0)</f>
        <v>0</v>
      </c>
      <c r="BH478" s="198">
        <f>IF(N478="sníž. přenesená",J478,0)</f>
        <v>0</v>
      </c>
      <c r="BI478" s="198">
        <f>IF(N478="nulová",J478,0)</f>
        <v>0</v>
      </c>
      <c r="BJ478" s="14" t="s">
        <v>78</v>
      </c>
      <c r="BK478" s="198">
        <f>ROUND(I478*H478,2)</f>
        <v>28320</v>
      </c>
      <c r="BL478" s="14" t="s">
        <v>218</v>
      </c>
      <c r="BM478" s="197" t="s">
        <v>880</v>
      </c>
    </row>
    <row r="479" s="2" customFormat="1">
      <c r="A479" s="29"/>
      <c r="B479" s="30"/>
      <c r="C479" s="31"/>
      <c r="D479" s="199" t="s">
        <v>132</v>
      </c>
      <c r="E479" s="31"/>
      <c r="F479" s="200" t="s">
        <v>881</v>
      </c>
      <c r="G479" s="31"/>
      <c r="H479" s="31"/>
      <c r="I479" s="31"/>
      <c r="J479" s="31"/>
      <c r="K479" s="31"/>
      <c r="L479" s="35"/>
      <c r="M479" s="201"/>
      <c r="N479" s="202"/>
      <c r="O479" s="74"/>
      <c r="P479" s="74"/>
      <c r="Q479" s="74"/>
      <c r="R479" s="74"/>
      <c r="S479" s="74"/>
      <c r="T479" s="75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T479" s="14" t="s">
        <v>132</v>
      </c>
      <c r="AU479" s="14" t="s">
        <v>80</v>
      </c>
    </row>
    <row r="480" s="2" customFormat="1">
      <c r="A480" s="29"/>
      <c r="B480" s="30"/>
      <c r="C480" s="31"/>
      <c r="D480" s="203" t="s">
        <v>134</v>
      </c>
      <c r="E480" s="31"/>
      <c r="F480" s="204" t="s">
        <v>882</v>
      </c>
      <c r="G480" s="31"/>
      <c r="H480" s="31"/>
      <c r="I480" s="31"/>
      <c r="J480" s="31"/>
      <c r="K480" s="31"/>
      <c r="L480" s="35"/>
      <c r="M480" s="201"/>
      <c r="N480" s="202"/>
      <c r="O480" s="74"/>
      <c r="P480" s="74"/>
      <c r="Q480" s="74"/>
      <c r="R480" s="74"/>
      <c r="S480" s="74"/>
      <c r="T480" s="75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T480" s="14" t="s">
        <v>134</v>
      </c>
      <c r="AU480" s="14" t="s">
        <v>80</v>
      </c>
    </row>
    <row r="481" s="2" customFormat="1" ht="24.15" customHeight="1">
      <c r="A481" s="29"/>
      <c r="B481" s="30"/>
      <c r="C481" s="187" t="s">
        <v>883</v>
      </c>
      <c r="D481" s="187" t="s">
        <v>125</v>
      </c>
      <c r="E481" s="188" t="s">
        <v>884</v>
      </c>
      <c r="F481" s="189" t="s">
        <v>885</v>
      </c>
      <c r="G481" s="190" t="s">
        <v>138</v>
      </c>
      <c r="H481" s="191">
        <v>500</v>
      </c>
      <c r="I481" s="192">
        <v>282.52999999999997</v>
      </c>
      <c r="J481" s="192">
        <f>ROUND(I481*H481,2)</f>
        <v>141265</v>
      </c>
      <c r="K481" s="189" t="s">
        <v>129</v>
      </c>
      <c r="L481" s="35"/>
      <c r="M481" s="193" t="s">
        <v>17</v>
      </c>
      <c r="N481" s="194" t="s">
        <v>41</v>
      </c>
      <c r="O481" s="195">
        <v>0.36299999999999999</v>
      </c>
      <c r="P481" s="195">
        <f>O481*H481</f>
        <v>181.5</v>
      </c>
      <c r="Q481" s="195">
        <v>0.00034000000000000002</v>
      </c>
      <c r="R481" s="195">
        <f>Q481*H481</f>
        <v>0.17000000000000001</v>
      </c>
      <c r="S481" s="195">
        <v>0.01533</v>
      </c>
      <c r="T481" s="196">
        <f>S481*H481</f>
        <v>7.665</v>
      </c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R481" s="197" t="s">
        <v>218</v>
      </c>
      <c r="AT481" s="197" t="s">
        <v>125</v>
      </c>
      <c r="AU481" s="197" t="s">
        <v>80</v>
      </c>
      <c r="AY481" s="14" t="s">
        <v>124</v>
      </c>
      <c r="BE481" s="198">
        <f>IF(N481="základní",J481,0)</f>
        <v>141265</v>
      </c>
      <c r="BF481" s="198">
        <f>IF(N481="snížená",J481,0)</f>
        <v>0</v>
      </c>
      <c r="BG481" s="198">
        <f>IF(N481="zákl. přenesená",J481,0)</f>
        <v>0</v>
      </c>
      <c r="BH481" s="198">
        <f>IF(N481="sníž. přenesená",J481,0)</f>
        <v>0</v>
      </c>
      <c r="BI481" s="198">
        <f>IF(N481="nulová",J481,0)</f>
        <v>0</v>
      </c>
      <c r="BJ481" s="14" t="s">
        <v>78</v>
      </c>
      <c r="BK481" s="198">
        <f>ROUND(I481*H481,2)</f>
        <v>141265</v>
      </c>
      <c r="BL481" s="14" t="s">
        <v>218</v>
      </c>
      <c r="BM481" s="197" t="s">
        <v>886</v>
      </c>
    </row>
    <row r="482" s="2" customFormat="1">
      <c r="A482" s="29"/>
      <c r="B482" s="30"/>
      <c r="C482" s="31"/>
      <c r="D482" s="199" t="s">
        <v>132</v>
      </c>
      <c r="E482" s="31"/>
      <c r="F482" s="200" t="s">
        <v>887</v>
      </c>
      <c r="G482" s="31"/>
      <c r="H482" s="31"/>
      <c r="I482" s="31"/>
      <c r="J482" s="31"/>
      <c r="K482" s="31"/>
      <c r="L482" s="35"/>
      <c r="M482" s="201"/>
      <c r="N482" s="202"/>
      <c r="O482" s="74"/>
      <c r="P482" s="74"/>
      <c r="Q482" s="74"/>
      <c r="R482" s="74"/>
      <c r="S482" s="74"/>
      <c r="T482" s="75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T482" s="14" t="s">
        <v>132</v>
      </c>
      <c r="AU482" s="14" t="s">
        <v>80</v>
      </c>
    </row>
    <row r="483" s="2" customFormat="1">
      <c r="A483" s="29"/>
      <c r="B483" s="30"/>
      <c r="C483" s="31"/>
      <c r="D483" s="203" t="s">
        <v>134</v>
      </c>
      <c r="E483" s="31"/>
      <c r="F483" s="204" t="s">
        <v>888</v>
      </c>
      <c r="G483" s="31"/>
      <c r="H483" s="31"/>
      <c r="I483" s="31"/>
      <c r="J483" s="31"/>
      <c r="K483" s="31"/>
      <c r="L483" s="35"/>
      <c r="M483" s="201"/>
      <c r="N483" s="202"/>
      <c r="O483" s="74"/>
      <c r="P483" s="74"/>
      <c r="Q483" s="74"/>
      <c r="R483" s="74"/>
      <c r="S483" s="74"/>
      <c r="T483" s="75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T483" s="14" t="s">
        <v>134</v>
      </c>
      <c r="AU483" s="14" t="s">
        <v>80</v>
      </c>
    </row>
    <row r="484" s="2" customFormat="1" ht="24.15" customHeight="1">
      <c r="A484" s="29"/>
      <c r="B484" s="30"/>
      <c r="C484" s="187" t="s">
        <v>889</v>
      </c>
      <c r="D484" s="187" t="s">
        <v>125</v>
      </c>
      <c r="E484" s="188" t="s">
        <v>890</v>
      </c>
      <c r="F484" s="189" t="s">
        <v>891</v>
      </c>
      <c r="G484" s="190" t="s">
        <v>192</v>
      </c>
      <c r="H484" s="191">
        <v>100</v>
      </c>
      <c r="I484" s="192">
        <v>126.55</v>
      </c>
      <c r="J484" s="192">
        <f>ROUND(I484*H484,2)</f>
        <v>12655</v>
      </c>
      <c r="K484" s="189" t="s">
        <v>129</v>
      </c>
      <c r="L484" s="35"/>
      <c r="M484" s="193" t="s">
        <v>17</v>
      </c>
      <c r="N484" s="194" t="s">
        <v>41</v>
      </c>
      <c r="O484" s="195">
        <v>0.17699999999999999</v>
      </c>
      <c r="P484" s="195">
        <f>O484*H484</f>
        <v>17.699999999999999</v>
      </c>
      <c r="Q484" s="195">
        <v>5.52E-05</v>
      </c>
      <c r="R484" s="195">
        <f>Q484*H484</f>
        <v>0.0055199999999999997</v>
      </c>
      <c r="S484" s="195">
        <v>0.0079699999999999997</v>
      </c>
      <c r="T484" s="196">
        <f>S484*H484</f>
        <v>0.79699999999999993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197" t="s">
        <v>218</v>
      </c>
      <c r="AT484" s="197" t="s">
        <v>125</v>
      </c>
      <c r="AU484" s="197" t="s">
        <v>80</v>
      </c>
      <c r="AY484" s="14" t="s">
        <v>124</v>
      </c>
      <c r="BE484" s="198">
        <f>IF(N484="základní",J484,0)</f>
        <v>12655</v>
      </c>
      <c r="BF484" s="198">
        <f>IF(N484="snížená",J484,0)</f>
        <v>0</v>
      </c>
      <c r="BG484" s="198">
        <f>IF(N484="zákl. přenesená",J484,0)</f>
        <v>0</v>
      </c>
      <c r="BH484" s="198">
        <f>IF(N484="sníž. přenesená",J484,0)</f>
        <v>0</v>
      </c>
      <c r="BI484" s="198">
        <f>IF(N484="nulová",J484,0)</f>
        <v>0</v>
      </c>
      <c r="BJ484" s="14" t="s">
        <v>78</v>
      </c>
      <c r="BK484" s="198">
        <f>ROUND(I484*H484,2)</f>
        <v>12655</v>
      </c>
      <c r="BL484" s="14" t="s">
        <v>218</v>
      </c>
      <c r="BM484" s="197" t="s">
        <v>892</v>
      </c>
    </row>
    <row r="485" s="2" customFormat="1">
      <c r="A485" s="29"/>
      <c r="B485" s="30"/>
      <c r="C485" s="31"/>
      <c r="D485" s="199" t="s">
        <v>132</v>
      </c>
      <c r="E485" s="31"/>
      <c r="F485" s="200" t="s">
        <v>893</v>
      </c>
      <c r="G485" s="31"/>
      <c r="H485" s="31"/>
      <c r="I485" s="31"/>
      <c r="J485" s="31"/>
      <c r="K485" s="31"/>
      <c r="L485" s="35"/>
      <c r="M485" s="201"/>
      <c r="N485" s="202"/>
      <c r="O485" s="74"/>
      <c r="P485" s="74"/>
      <c r="Q485" s="74"/>
      <c r="R485" s="74"/>
      <c r="S485" s="74"/>
      <c r="T485" s="75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T485" s="14" t="s">
        <v>132</v>
      </c>
      <c r="AU485" s="14" t="s">
        <v>80</v>
      </c>
    </row>
    <row r="486" s="2" customFormat="1">
      <c r="A486" s="29"/>
      <c r="B486" s="30"/>
      <c r="C486" s="31"/>
      <c r="D486" s="203" t="s">
        <v>134</v>
      </c>
      <c r="E486" s="31"/>
      <c r="F486" s="204" t="s">
        <v>894</v>
      </c>
      <c r="G486" s="31"/>
      <c r="H486" s="31"/>
      <c r="I486" s="31"/>
      <c r="J486" s="31"/>
      <c r="K486" s="31"/>
      <c r="L486" s="35"/>
      <c r="M486" s="201"/>
      <c r="N486" s="202"/>
      <c r="O486" s="74"/>
      <c r="P486" s="74"/>
      <c r="Q486" s="74"/>
      <c r="R486" s="74"/>
      <c r="S486" s="74"/>
      <c r="T486" s="75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T486" s="14" t="s">
        <v>134</v>
      </c>
      <c r="AU486" s="14" t="s">
        <v>80</v>
      </c>
    </row>
    <row r="487" s="2" customFormat="1" ht="24.15" customHeight="1">
      <c r="A487" s="29"/>
      <c r="B487" s="30"/>
      <c r="C487" s="187" t="s">
        <v>895</v>
      </c>
      <c r="D487" s="187" t="s">
        <v>125</v>
      </c>
      <c r="E487" s="188" t="s">
        <v>896</v>
      </c>
      <c r="F487" s="189" t="s">
        <v>897</v>
      </c>
      <c r="G487" s="190" t="s">
        <v>138</v>
      </c>
      <c r="H487" s="191">
        <v>150</v>
      </c>
      <c r="I487" s="192">
        <v>514.49000000000001</v>
      </c>
      <c r="J487" s="192">
        <f>ROUND(I487*H487,2)</f>
        <v>77173.5</v>
      </c>
      <c r="K487" s="189" t="s">
        <v>129</v>
      </c>
      <c r="L487" s="35"/>
      <c r="M487" s="193" t="s">
        <v>17</v>
      </c>
      <c r="N487" s="194" t="s">
        <v>41</v>
      </c>
      <c r="O487" s="195">
        <v>0.65400000000000003</v>
      </c>
      <c r="P487" s="195">
        <f>O487*H487</f>
        <v>98.100000000000009</v>
      </c>
      <c r="Q487" s="195">
        <v>0.00024000000000000001</v>
      </c>
      <c r="R487" s="195">
        <f>Q487*H487</f>
        <v>0.036000000000000004</v>
      </c>
      <c r="S487" s="195">
        <v>0.019900000000000001</v>
      </c>
      <c r="T487" s="196">
        <f>S487*H487</f>
        <v>2.9850000000000003</v>
      </c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R487" s="197" t="s">
        <v>218</v>
      </c>
      <c r="AT487" s="197" t="s">
        <v>125</v>
      </c>
      <c r="AU487" s="197" t="s">
        <v>80</v>
      </c>
      <c r="AY487" s="14" t="s">
        <v>124</v>
      </c>
      <c r="BE487" s="198">
        <f>IF(N487="základní",J487,0)</f>
        <v>77173.5</v>
      </c>
      <c r="BF487" s="198">
        <f>IF(N487="snížená",J487,0)</f>
        <v>0</v>
      </c>
      <c r="BG487" s="198">
        <f>IF(N487="zákl. přenesená",J487,0)</f>
        <v>0</v>
      </c>
      <c r="BH487" s="198">
        <f>IF(N487="sníž. přenesená",J487,0)</f>
        <v>0</v>
      </c>
      <c r="BI487" s="198">
        <f>IF(N487="nulová",J487,0)</f>
        <v>0</v>
      </c>
      <c r="BJ487" s="14" t="s">
        <v>78</v>
      </c>
      <c r="BK487" s="198">
        <f>ROUND(I487*H487,2)</f>
        <v>77173.5</v>
      </c>
      <c r="BL487" s="14" t="s">
        <v>218</v>
      </c>
      <c r="BM487" s="197" t="s">
        <v>898</v>
      </c>
    </row>
    <row r="488" s="2" customFormat="1">
      <c r="A488" s="29"/>
      <c r="B488" s="30"/>
      <c r="C488" s="31"/>
      <c r="D488" s="199" t="s">
        <v>132</v>
      </c>
      <c r="E488" s="31"/>
      <c r="F488" s="200" t="s">
        <v>899</v>
      </c>
      <c r="G488" s="31"/>
      <c r="H488" s="31"/>
      <c r="I488" s="31"/>
      <c r="J488" s="31"/>
      <c r="K488" s="31"/>
      <c r="L488" s="35"/>
      <c r="M488" s="201"/>
      <c r="N488" s="202"/>
      <c r="O488" s="74"/>
      <c r="P488" s="74"/>
      <c r="Q488" s="74"/>
      <c r="R488" s="74"/>
      <c r="S488" s="74"/>
      <c r="T488" s="75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T488" s="14" t="s">
        <v>132</v>
      </c>
      <c r="AU488" s="14" t="s">
        <v>80</v>
      </c>
    </row>
    <row r="489" s="2" customFormat="1">
      <c r="A489" s="29"/>
      <c r="B489" s="30"/>
      <c r="C489" s="31"/>
      <c r="D489" s="203" t="s">
        <v>134</v>
      </c>
      <c r="E489" s="31"/>
      <c r="F489" s="204" t="s">
        <v>900</v>
      </c>
      <c r="G489" s="31"/>
      <c r="H489" s="31"/>
      <c r="I489" s="31"/>
      <c r="J489" s="31"/>
      <c r="K489" s="31"/>
      <c r="L489" s="35"/>
      <c r="M489" s="201"/>
      <c r="N489" s="202"/>
      <c r="O489" s="74"/>
      <c r="P489" s="74"/>
      <c r="Q489" s="74"/>
      <c r="R489" s="74"/>
      <c r="S489" s="74"/>
      <c r="T489" s="75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T489" s="14" t="s">
        <v>134</v>
      </c>
      <c r="AU489" s="14" t="s">
        <v>80</v>
      </c>
    </row>
    <row r="490" s="2" customFormat="1" ht="49.05" customHeight="1">
      <c r="A490" s="29"/>
      <c r="B490" s="30"/>
      <c r="C490" s="187" t="s">
        <v>901</v>
      </c>
      <c r="D490" s="187" t="s">
        <v>125</v>
      </c>
      <c r="E490" s="188" t="s">
        <v>902</v>
      </c>
      <c r="F490" s="189" t="s">
        <v>903</v>
      </c>
      <c r="G490" s="190" t="s">
        <v>138</v>
      </c>
      <c r="H490" s="191">
        <v>800</v>
      </c>
      <c r="I490" s="192">
        <v>960</v>
      </c>
      <c r="J490" s="192">
        <f>ROUND(I490*H490,2)</f>
        <v>768000</v>
      </c>
      <c r="K490" s="189" t="s">
        <v>17</v>
      </c>
      <c r="L490" s="35"/>
      <c r="M490" s="193" t="s">
        <v>17</v>
      </c>
      <c r="N490" s="194" t="s">
        <v>41</v>
      </c>
      <c r="O490" s="195">
        <v>0.58399999999999996</v>
      </c>
      <c r="P490" s="195">
        <f>O490*H490</f>
        <v>467.19999999999999</v>
      </c>
      <c r="Q490" s="195">
        <v>0.00020000000000000001</v>
      </c>
      <c r="R490" s="195">
        <f>Q490*H490</f>
        <v>0.16</v>
      </c>
      <c r="S490" s="195">
        <v>0.017780000000000001</v>
      </c>
      <c r="T490" s="196">
        <f>S490*H490</f>
        <v>14.224</v>
      </c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R490" s="197" t="s">
        <v>218</v>
      </c>
      <c r="AT490" s="197" t="s">
        <v>125</v>
      </c>
      <c r="AU490" s="197" t="s">
        <v>80</v>
      </c>
      <c r="AY490" s="14" t="s">
        <v>124</v>
      </c>
      <c r="BE490" s="198">
        <f>IF(N490="základní",J490,0)</f>
        <v>768000</v>
      </c>
      <c r="BF490" s="198">
        <f>IF(N490="snížená",J490,0)</f>
        <v>0</v>
      </c>
      <c r="BG490" s="198">
        <f>IF(N490="zákl. přenesená",J490,0)</f>
        <v>0</v>
      </c>
      <c r="BH490" s="198">
        <f>IF(N490="sníž. přenesená",J490,0)</f>
        <v>0</v>
      </c>
      <c r="BI490" s="198">
        <f>IF(N490="nulová",J490,0)</f>
        <v>0</v>
      </c>
      <c r="BJ490" s="14" t="s">
        <v>78</v>
      </c>
      <c r="BK490" s="198">
        <f>ROUND(I490*H490,2)</f>
        <v>768000</v>
      </c>
      <c r="BL490" s="14" t="s">
        <v>218</v>
      </c>
      <c r="BM490" s="197" t="s">
        <v>904</v>
      </c>
    </row>
    <row r="491" s="2" customFormat="1">
      <c r="A491" s="29"/>
      <c r="B491" s="30"/>
      <c r="C491" s="31"/>
      <c r="D491" s="199" t="s">
        <v>132</v>
      </c>
      <c r="E491" s="31"/>
      <c r="F491" s="200" t="s">
        <v>903</v>
      </c>
      <c r="G491" s="31"/>
      <c r="H491" s="31"/>
      <c r="I491" s="31"/>
      <c r="J491" s="31"/>
      <c r="K491" s="31"/>
      <c r="L491" s="35"/>
      <c r="M491" s="201"/>
      <c r="N491" s="202"/>
      <c r="O491" s="74"/>
      <c r="P491" s="74"/>
      <c r="Q491" s="74"/>
      <c r="R491" s="74"/>
      <c r="S491" s="74"/>
      <c r="T491" s="75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T491" s="14" t="s">
        <v>132</v>
      </c>
      <c r="AU491" s="14" t="s">
        <v>80</v>
      </c>
    </row>
    <row r="492" s="2" customFormat="1" ht="24.15" customHeight="1">
      <c r="A492" s="29"/>
      <c r="B492" s="30"/>
      <c r="C492" s="187" t="s">
        <v>905</v>
      </c>
      <c r="D492" s="187" t="s">
        <v>125</v>
      </c>
      <c r="E492" s="188" t="s">
        <v>906</v>
      </c>
      <c r="F492" s="189" t="s">
        <v>907</v>
      </c>
      <c r="G492" s="190" t="s">
        <v>908</v>
      </c>
      <c r="H492" s="191">
        <v>2</v>
      </c>
      <c r="I492" s="192">
        <v>49500</v>
      </c>
      <c r="J492" s="192">
        <f>ROUND(I492*H492,2)</f>
        <v>99000</v>
      </c>
      <c r="K492" s="189" t="s">
        <v>17</v>
      </c>
      <c r="L492" s="35"/>
      <c r="M492" s="193" t="s">
        <v>17</v>
      </c>
      <c r="N492" s="194" t="s">
        <v>41</v>
      </c>
      <c r="O492" s="195">
        <v>0.65400000000000003</v>
      </c>
      <c r="P492" s="195">
        <f>O492*H492</f>
        <v>1.3080000000000001</v>
      </c>
      <c r="Q492" s="195">
        <v>0.00024000000000000001</v>
      </c>
      <c r="R492" s="195">
        <f>Q492*H492</f>
        <v>0.00048000000000000001</v>
      </c>
      <c r="S492" s="195">
        <v>0.019900000000000001</v>
      </c>
      <c r="T492" s="196">
        <f>S492*H492</f>
        <v>0.039800000000000002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197" t="s">
        <v>218</v>
      </c>
      <c r="AT492" s="197" t="s">
        <v>125</v>
      </c>
      <c r="AU492" s="197" t="s">
        <v>80</v>
      </c>
      <c r="AY492" s="14" t="s">
        <v>124</v>
      </c>
      <c r="BE492" s="198">
        <f>IF(N492="základní",J492,0)</f>
        <v>99000</v>
      </c>
      <c r="BF492" s="198">
        <f>IF(N492="snížená",J492,0)</f>
        <v>0</v>
      </c>
      <c r="BG492" s="198">
        <f>IF(N492="zákl. přenesená",J492,0)</f>
        <v>0</v>
      </c>
      <c r="BH492" s="198">
        <f>IF(N492="sníž. přenesená",J492,0)</f>
        <v>0</v>
      </c>
      <c r="BI492" s="198">
        <f>IF(N492="nulová",J492,0)</f>
        <v>0</v>
      </c>
      <c r="BJ492" s="14" t="s">
        <v>78</v>
      </c>
      <c r="BK492" s="198">
        <f>ROUND(I492*H492,2)</f>
        <v>99000</v>
      </c>
      <c r="BL492" s="14" t="s">
        <v>218</v>
      </c>
      <c r="BM492" s="197" t="s">
        <v>909</v>
      </c>
    </row>
    <row r="493" s="2" customFormat="1">
      <c r="A493" s="29"/>
      <c r="B493" s="30"/>
      <c r="C493" s="31"/>
      <c r="D493" s="199" t="s">
        <v>132</v>
      </c>
      <c r="E493" s="31"/>
      <c r="F493" s="200" t="s">
        <v>907</v>
      </c>
      <c r="G493" s="31"/>
      <c r="H493" s="31"/>
      <c r="I493" s="31"/>
      <c r="J493" s="31"/>
      <c r="K493" s="31"/>
      <c r="L493" s="35"/>
      <c r="M493" s="201"/>
      <c r="N493" s="202"/>
      <c r="O493" s="74"/>
      <c r="P493" s="74"/>
      <c r="Q493" s="74"/>
      <c r="R493" s="74"/>
      <c r="S493" s="74"/>
      <c r="T493" s="75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T493" s="14" t="s">
        <v>132</v>
      </c>
      <c r="AU493" s="14" t="s">
        <v>80</v>
      </c>
    </row>
    <row r="494" s="2" customFormat="1" ht="24.15" customHeight="1">
      <c r="A494" s="29"/>
      <c r="B494" s="30"/>
      <c r="C494" s="187" t="s">
        <v>910</v>
      </c>
      <c r="D494" s="187" t="s">
        <v>125</v>
      </c>
      <c r="E494" s="188" t="s">
        <v>911</v>
      </c>
      <c r="F494" s="189" t="s">
        <v>912</v>
      </c>
      <c r="G494" s="190" t="s">
        <v>908</v>
      </c>
      <c r="H494" s="191">
        <v>2</v>
      </c>
      <c r="I494" s="192">
        <v>18900</v>
      </c>
      <c r="J494" s="192">
        <f>ROUND(I494*H494,2)</f>
        <v>37800</v>
      </c>
      <c r="K494" s="189" t="s">
        <v>17</v>
      </c>
      <c r="L494" s="35"/>
      <c r="M494" s="193" t="s">
        <v>17</v>
      </c>
      <c r="N494" s="194" t="s">
        <v>41</v>
      </c>
      <c r="O494" s="195">
        <v>0.65400000000000003</v>
      </c>
      <c r="P494" s="195">
        <f>O494*H494</f>
        <v>1.3080000000000001</v>
      </c>
      <c r="Q494" s="195">
        <v>0.00024000000000000001</v>
      </c>
      <c r="R494" s="195">
        <f>Q494*H494</f>
        <v>0.00048000000000000001</v>
      </c>
      <c r="S494" s="195">
        <v>0.019900000000000001</v>
      </c>
      <c r="T494" s="196">
        <f>S494*H494</f>
        <v>0.039800000000000002</v>
      </c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R494" s="197" t="s">
        <v>218</v>
      </c>
      <c r="AT494" s="197" t="s">
        <v>125</v>
      </c>
      <c r="AU494" s="197" t="s">
        <v>80</v>
      </c>
      <c r="AY494" s="14" t="s">
        <v>124</v>
      </c>
      <c r="BE494" s="198">
        <f>IF(N494="základní",J494,0)</f>
        <v>37800</v>
      </c>
      <c r="BF494" s="198">
        <f>IF(N494="snížená",J494,0)</f>
        <v>0</v>
      </c>
      <c r="BG494" s="198">
        <f>IF(N494="zákl. přenesená",J494,0)</f>
        <v>0</v>
      </c>
      <c r="BH494" s="198">
        <f>IF(N494="sníž. přenesená",J494,0)</f>
        <v>0</v>
      </c>
      <c r="BI494" s="198">
        <f>IF(N494="nulová",J494,0)</f>
        <v>0</v>
      </c>
      <c r="BJ494" s="14" t="s">
        <v>78</v>
      </c>
      <c r="BK494" s="198">
        <f>ROUND(I494*H494,2)</f>
        <v>37800</v>
      </c>
      <c r="BL494" s="14" t="s">
        <v>218</v>
      </c>
      <c r="BM494" s="197" t="s">
        <v>913</v>
      </c>
    </row>
    <row r="495" s="2" customFormat="1">
      <c r="A495" s="29"/>
      <c r="B495" s="30"/>
      <c r="C495" s="31"/>
      <c r="D495" s="199" t="s">
        <v>132</v>
      </c>
      <c r="E495" s="31"/>
      <c r="F495" s="200" t="s">
        <v>912</v>
      </c>
      <c r="G495" s="31"/>
      <c r="H495" s="31"/>
      <c r="I495" s="31"/>
      <c r="J495" s="31"/>
      <c r="K495" s="31"/>
      <c r="L495" s="35"/>
      <c r="M495" s="201"/>
      <c r="N495" s="202"/>
      <c r="O495" s="74"/>
      <c r="P495" s="74"/>
      <c r="Q495" s="74"/>
      <c r="R495" s="74"/>
      <c r="S495" s="74"/>
      <c r="T495" s="75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T495" s="14" t="s">
        <v>132</v>
      </c>
      <c r="AU495" s="14" t="s">
        <v>80</v>
      </c>
    </row>
    <row r="496" s="2" customFormat="1" ht="33" customHeight="1">
      <c r="A496" s="29"/>
      <c r="B496" s="30"/>
      <c r="C496" s="187" t="s">
        <v>914</v>
      </c>
      <c r="D496" s="187" t="s">
        <v>125</v>
      </c>
      <c r="E496" s="188" t="s">
        <v>915</v>
      </c>
      <c r="F496" s="189" t="s">
        <v>916</v>
      </c>
      <c r="G496" s="190" t="s">
        <v>908</v>
      </c>
      <c r="H496" s="191">
        <v>2</v>
      </c>
      <c r="I496" s="192">
        <v>2150</v>
      </c>
      <c r="J496" s="192">
        <f>ROUND(I496*H496,2)</f>
        <v>4300</v>
      </c>
      <c r="K496" s="189" t="s">
        <v>17</v>
      </c>
      <c r="L496" s="35"/>
      <c r="M496" s="193" t="s">
        <v>17</v>
      </c>
      <c r="N496" s="194" t="s">
        <v>41</v>
      </c>
      <c r="O496" s="195">
        <v>0.65400000000000003</v>
      </c>
      <c r="P496" s="195">
        <f>O496*H496</f>
        <v>1.3080000000000001</v>
      </c>
      <c r="Q496" s="195">
        <v>0.00024000000000000001</v>
      </c>
      <c r="R496" s="195">
        <f>Q496*H496</f>
        <v>0.00048000000000000001</v>
      </c>
      <c r="S496" s="195">
        <v>0.019900000000000001</v>
      </c>
      <c r="T496" s="196">
        <f>S496*H496</f>
        <v>0.039800000000000002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197" t="s">
        <v>218</v>
      </c>
      <c r="AT496" s="197" t="s">
        <v>125</v>
      </c>
      <c r="AU496" s="197" t="s">
        <v>80</v>
      </c>
      <c r="AY496" s="14" t="s">
        <v>124</v>
      </c>
      <c r="BE496" s="198">
        <f>IF(N496="základní",J496,0)</f>
        <v>4300</v>
      </c>
      <c r="BF496" s="198">
        <f>IF(N496="snížená",J496,0)</f>
        <v>0</v>
      </c>
      <c r="BG496" s="198">
        <f>IF(N496="zákl. přenesená",J496,0)</f>
        <v>0</v>
      </c>
      <c r="BH496" s="198">
        <f>IF(N496="sníž. přenesená",J496,0)</f>
        <v>0</v>
      </c>
      <c r="BI496" s="198">
        <f>IF(N496="nulová",J496,0)</f>
        <v>0</v>
      </c>
      <c r="BJ496" s="14" t="s">
        <v>78</v>
      </c>
      <c r="BK496" s="198">
        <f>ROUND(I496*H496,2)</f>
        <v>4300</v>
      </c>
      <c r="BL496" s="14" t="s">
        <v>218</v>
      </c>
      <c r="BM496" s="197" t="s">
        <v>917</v>
      </c>
    </row>
    <row r="497" s="2" customFormat="1">
      <c r="A497" s="29"/>
      <c r="B497" s="30"/>
      <c r="C497" s="31"/>
      <c r="D497" s="199" t="s">
        <v>132</v>
      </c>
      <c r="E497" s="31"/>
      <c r="F497" s="200" t="s">
        <v>918</v>
      </c>
      <c r="G497" s="31"/>
      <c r="H497" s="31"/>
      <c r="I497" s="31"/>
      <c r="J497" s="31"/>
      <c r="K497" s="31"/>
      <c r="L497" s="35"/>
      <c r="M497" s="201"/>
      <c r="N497" s="202"/>
      <c r="O497" s="74"/>
      <c r="P497" s="74"/>
      <c r="Q497" s="74"/>
      <c r="R497" s="74"/>
      <c r="S497" s="74"/>
      <c r="T497" s="75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T497" s="14" t="s">
        <v>132</v>
      </c>
      <c r="AU497" s="14" t="s">
        <v>80</v>
      </c>
    </row>
    <row r="498" s="2" customFormat="1" ht="33" customHeight="1">
      <c r="A498" s="29"/>
      <c r="B498" s="30"/>
      <c r="C498" s="187" t="s">
        <v>919</v>
      </c>
      <c r="D498" s="187" t="s">
        <v>125</v>
      </c>
      <c r="E498" s="188" t="s">
        <v>920</v>
      </c>
      <c r="F498" s="189" t="s">
        <v>921</v>
      </c>
      <c r="G498" s="190" t="s">
        <v>908</v>
      </c>
      <c r="H498" s="191">
        <v>2</v>
      </c>
      <c r="I498" s="192">
        <v>6600</v>
      </c>
      <c r="J498" s="192">
        <f>ROUND(I498*H498,2)</f>
        <v>13200</v>
      </c>
      <c r="K498" s="189" t="s">
        <v>17</v>
      </c>
      <c r="L498" s="35"/>
      <c r="M498" s="193" t="s">
        <v>17</v>
      </c>
      <c r="N498" s="194" t="s">
        <v>41</v>
      </c>
      <c r="O498" s="195">
        <v>0.65400000000000003</v>
      </c>
      <c r="P498" s="195">
        <f>O498*H498</f>
        <v>1.3080000000000001</v>
      </c>
      <c r="Q498" s="195">
        <v>0.00024000000000000001</v>
      </c>
      <c r="R498" s="195">
        <f>Q498*H498</f>
        <v>0.00048000000000000001</v>
      </c>
      <c r="S498" s="195">
        <v>0.019900000000000001</v>
      </c>
      <c r="T498" s="196">
        <f>S498*H498</f>
        <v>0.039800000000000002</v>
      </c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R498" s="197" t="s">
        <v>218</v>
      </c>
      <c r="AT498" s="197" t="s">
        <v>125</v>
      </c>
      <c r="AU498" s="197" t="s">
        <v>80</v>
      </c>
      <c r="AY498" s="14" t="s">
        <v>124</v>
      </c>
      <c r="BE498" s="198">
        <f>IF(N498="základní",J498,0)</f>
        <v>13200</v>
      </c>
      <c r="BF498" s="198">
        <f>IF(N498="snížená",J498,0)</f>
        <v>0</v>
      </c>
      <c r="BG498" s="198">
        <f>IF(N498="zákl. přenesená",J498,0)</f>
        <v>0</v>
      </c>
      <c r="BH498" s="198">
        <f>IF(N498="sníž. přenesená",J498,0)</f>
        <v>0</v>
      </c>
      <c r="BI498" s="198">
        <f>IF(N498="nulová",J498,0)</f>
        <v>0</v>
      </c>
      <c r="BJ498" s="14" t="s">
        <v>78</v>
      </c>
      <c r="BK498" s="198">
        <f>ROUND(I498*H498,2)</f>
        <v>13200</v>
      </c>
      <c r="BL498" s="14" t="s">
        <v>218</v>
      </c>
      <c r="BM498" s="197" t="s">
        <v>922</v>
      </c>
    </row>
    <row r="499" s="2" customFormat="1">
      <c r="A499" s="29"/>
      <c r="B499" s="30"/>
      <c r="C499" s="31"/>
      <c r="D499" s="199" t="s">
        <v>132</v>
      </c>
      <c r="E499" s="31"/>
      <c r="F499" s="200" t="s">
        <v>921</v>
      </c>
      <c r="G499" s="31"/>
      <c r="H499" s="31"/>
      <c r="I499" s="31"/>
      <c r="J499" s="31"/>
      <c r="K499" s="31"/>
      <c r="L499" s="35"/>
      <c r="M499" s="201"/>
      <c r="N499" s="202"/>
      <c r="O499" s="74"/>
      <c r="P499" s="74"/>
      <c r="Q499" s="74"/>
      <c r="R499" s="74"/>
      <c r="S499" s="74"/>
      <c r="T499" s="75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T499" s="14" t="s">
        <v>132</v>
      </c>
      <c r="AU499" s="14" t="s">
        <v>80</v>
      </c>
    </row>
    <row r="500" s="2" customFormat="1" ht="21.75" customHeight="1">
      <c r="A500" s="29"/>
      <c r="B500" s="30"/>
      <c r="C500" s="187" t="s">
        <v>923</v>
      </c>
      <c r="D500" s="187" t="s">
        <v>125</v>
      </c>
      <c r="E500" s="188" t="s">
        <v>924</v>
      </c>
      <c r="F500" s="189" t="s">
        <v>925</v>
      </c>
      <c r="G500" s="190" t="s">
        <v>908</v>
      </c>
      <c r="H500" s="191">
        <v>2</v>
      </c>
      <c r="I500" s="192">
        <v>1250</v>
      </c>
      <c r="J500" s="192">
        <f>ROUND(I500*H500,2)</f>
        <v>2500</v>
      </c>
      <c r="K500" s="189" t="s">
        <v>17</v>
      </c>
      <c r="L500" s="35"/>
      <c r="M500" s="193" t="s">
        <v>17</v>
      </c>
      <c r="N500" s="194" t="s">
        <v>41</v>
      </c>
      <c r="O500" s="195">
        <v>0.65400000000000003</v>
      </c>
      <c r="P500" s="195">
        <f>O500*H500</f>
        <v>1.3080000000000001</v>
      </c>
      <c r="Q500" s="195">
        <v>0.00024000000000000001</v>
      </c>
      <c r="R500" s="195">
        <f>Q500*H500</f>
        <v>0.00048000000000000001</v>
      </c>
      <c r="S500" s="195">
        <v>0.019900000000000001</v>
      </c>
      <c r="T500" s="196">
        <f>S500*H500</f>
        <v>0.039800000000000002</v>
      </c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R500" s="197" t="s">
        <v>218</v>
      </c>
      <c r="AT500" s="197" t="s">
        <v>125</v>
      </c>
      <c r="AU500" s="197" t="s">
        <v>80</v>
      </c>
      <c r="AY500" s="14" t="s">
        <v>124</v>
      </c>
      <c r="BE500" s="198">
        <f>IF(N500="základní",J500,0)</f>
        <v>2500</v>
      </c>
      <c r="BF500" s="198">
        <f>IF(N500="snížená",J500,0)</f>
        <v>0</v>
      </c>
      <c r="BG500" s="198">
        <f>IF(N500="zákl. přenesená",J500,0)</f>
        <v>0</v>
      </c>
      <c r="BH500" s="198">
        <f>IF(N500="sníž. přenesená",J500,0)</f>
        <v>0</v>
      </c>
      <c r="BI500" s="198">
        <f>IF(N500="nulová",J500,0)</f>
        <v>0</v>
      </c>
      <c r="BJ500" s="14" t="s">
        <v>78</v>
      </c>
      <c r="BK500" s="198">
        <f>ROUND(I500*H500,2)</f>
        <v>2500</v>
      </c>
      <c r="BL500" s="14" t="s">
        <v>218</v>
      </c>
      <c r="BM500" s="197" t="s">
        <v>926</v>
      </c>
    </row>
    <row r="501" s="2" customFormat="1">
      <c r="A501" s="29"/>
      <c r="B501" s="30"/>
      <c r="C501" s="31"/>
      <c r="D501" s="199" t="s">
        <v>132</v>
      </c>
      <c r="E501" s="31"/>
      <c r="F501" s="200" t="s">
        <v>925</v>
      </c>
      <c r="G501" s="31"/>
      <c r="H501" s="31"/>
      <c r="I501" s="31"/>
      <c r="J501" s="31"/>
      <c r="K501" s="31"/>
      <c r="L501" s="35"/>
      <c r="M501" s="201"/>
      <c r="N501" s="202"/>
      <c r="O501" s="74"/>
      <c r="P501" s="74"/>
      <c r="Q501" s="74"/>
      <c r="R501" s="74"/>
      <c r="S501" s="74"/>
      <c r="T501" s="75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T501" s="14" t="s">
        <v>132</v>
      </c>
      <c r="AU501" s="14" t="s">
        <v>80</v>
      </c>
    </row>
    <row r="502" s="2" customFormat="1" ht="16.5" customHeight="1">
      <c r="A502" s="29"/>
      <c r="B502" s="30"/>
      <c r="C502" s="187" t="s">
        <v>927</v>
      </c>
      <c r="D502" s="187" t="s">
        <v>125</v>
      </c>
      <c r="E502" s="188" t="s">
        <v>928</v>
      </c>
      <c r="F502" s="189" t="s">
        <v>929</v>
      </c>
      <c r="G502" s="190" t="s">
        <v>908</v>
      </c>
      <c r="H502" s="191">
        <v>2</v>
      </c>
      <c r="I502" s="192">
        <v>6600</v>
      </c>
      <c r="J502" s="192">
        <f>ROUND(I502*H502,2)</f>
        <v>13200</v>
      </c>
      <c r="K502" s="189" t="s">
        <v>17</v>
      </c>
      <c r="L502" s="35"/>
      <c r="M502" s="193" t="s">
        <v>17</v>
      </c>
      <c r="N502" s="194" t="s">
        <v>41</v>
      </c>
      <c r="O502" s="195">
        <v>0.65400000000000003</v>
      </c>
      <c r="P502" s="195">
        <f>O502*H502</f>
        <v>1.3080000000000001</v>
      </c>
      <c r="Q502" s="195">
        <v>0.00024000000000000001</v>
      </c>
      <c r="R502" s="195">
        <f>Q502*H502</f>
        <v>0.00048000000000000001</v>
      </c>
      <c r="S502" s="195">
        <v>0.019900000000000001</v>
      </c>
      <c r="T502" s="196">
        <f>S502*H502</f>
        <v>0.039800000000000002</v>
      </c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R502" s="197" t="s">
        <v>218</v>
      </c>
      <c r="AT502" s="197" t="s">
        <v>125</v>
      </c>
      <c r="AU502" s="197" t="s">
        <v>80</v>
      </c>
      <c r="AY502" s="14" t="s">
        <v>124</v>
      </c>
      <c r="BE502" s="198">
        <f>IF(N502="základní",J502,0)</f>
        <v>13200</v>
      </c>
      <c r="BF502" s="198">
        <f>IF(N502="snížená",J502,0)</f>
        <v>0</v>
      </c>
      <c r="BG502" s="198">
        <f>IF(N502="zákl. přenesená",J502,0)</f>
        <v>0</v>
      </c>
      <c r="BH502" s="198">
        <f>IF(N502="sníž. přenesená",J502,0)</f>
        <v>0</v>
      </c>
      <c r="BI502" s="198">
        <f>IF(N502="nulová",J502,0)</f>
        <v>0</v>
      </c>
      <c r="BJ502" s="14" t="s">
        <v>78</v>
      </c>
      <c r="BK502" s="198">
        <f>ROUND(I502*H502,2)</f>
        <v>13200</v>
      </c>
      <c r="BL502" s="14" t="s">
        <v>218</v>
      </c>
      <c r="BM502" s="197" t="s">
        <v>930</v>
      </c>
    </row>
    <row r="503" s="2" customFormat="1">
      <c r="A503" s="29"/>
      <c r="B503" s="30"/>
      <c r="C503" s="31"/>
      <c r="D503" s="199" t="s">
        <v>132</v>
      </c>
      <c r="E503" s="31"/>
      <c r="F503" s="200" t="s">
        <v>931</v>
      </c>
      <c r="G503" s="31"/>
      <c r="H503" s="31"/>
      <c r="I503" s="31"/>
      <c r="J503" s="31"/>
      <c r="K503" s="31"/>
      <c r="L503" s="35"/>
      <c r="M503" s="201"/>
      <c r="N503" s="202"/>
      <c r="O503" s="74"/>
      <c r="P503" s="74"/>
      <c r="Q503" s="74"/>
      <c r="R503" s="74"/>
      <c r="S503" s="74"/>
      <c r="T503" s="75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T503" s="14" t="s">
        <v>132</v>
      </c>
      <c r="AU503" s="14" t="s">
        <v>80</v>
      </c>
    </row>
    <row r="504" s="2" customFormat="1" ht="37.8" customHeight="1">
      <c r="A504" s="29"/>
      <c r="B504" s="30"/>
      <c r="C504" s="187" t="s">
        <v>932</v>
      </c>
      <c r="D504" s="187" t="s">
        <v>125</v>
      </c>
      <c r="E504" s="188" t="s">
        <v>933</v>
      </c>
      <c r="F504" s="189" t="s">
        <v>934</v>
      </c>
      <c r="G504" s="190" t="s">
        <v>908</v>
      </c>
      <c r="H504" s="191">
        <v>2</v>
      </c>
      <c r="I504" s="192">
        <v>45000</v>
      </c>
      <c r="J504" s="192">
        <f>ROUND(I504*H504,2)</f>
        <v>90000</v>
      </c>
      <c r="K504" s="189" t="s">
        <v>17</v>
      </c>
      <c r="L504" s="35"/>
      <c r="M504" s="193" t="s">
        <v>17</v>
      </c>
      <c r="N504" s="194" t="s">
        <v>41</v>
      </c>
      <c r="O504" s="195">
        <v>0.65400000000000003</v>
      </c>
      <c r="P504" s="195">
        <f>O504*H504</f>
        <v>1.3080000000000001</v>
      </c>
      <c r="Q504" s="195">
        <v>0.00024000000000000001</v>
      </c>
      <c r="R504" s="195">
        <f>Q504*H504</f>
        <v>0.00048000000000000001</v>
      </c>
      <c r="S504" s="195">
        <v>0.019900000000000001</v>
      </c>
      <c r="T504" s="196">
        <f>S504*H504</f>
        <v>0.039800000000000002</v>
      </c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197" t="s">
        <v>218</v>
      </c>
      <c r="AT504" s="197" t="s">
        <v>125</v>
      </c>
      <c r="AU504" s="197" t="s">
        <v>80</v>
      </c>
      <c r="AY504" s="14" t="s">
        <v>124</v>
      </c>
      <c r="BE504" s="198">
        <f>IF(N504="základní",J504,0)</f>
        <v>90000</v>
      </c>
      <c r="BF504" s="198">
        <f>IF(N504="snížená",J504,0)</f>
        <v>0</v>
      </c>
      <c r="BG504" s="198">
        <f>IF(N504="zákl. přenesená",J504,0)</f>
        <v>0</v>
      </c>
      <c r="BH504" s="198">
        <f>IF(N504="sníž. přenesená",J504,0)</f>
        <v>0</v>
      </c>
      <c r="BI504" s="198">
        <f>IF(N504="nulová",J504,0)</f>
        <v>0</v>
      </c>
      <c r="BJ504" s="14" t="s">
        <v>78</v>
      </c>
      <c r="BK504" s="198">
        <f>ROUND(I504*H504,2)</f>
        <v>90000</v>
      </c>
      <c r="BL504" s="14" t="s">
        <v>218</v>
      </c>
      <c r="BM504" s="197" t="s">
        <v>935</v>
      </c>
    </row>
    <row r="505" s="2" customFormat="1">
      <c r="A505" s="29"/>
      <c r="B505" s="30"/>
      <c r="C505" s="31"/>
      <c r="D505" s="199" t="s">
        <v>132</v>
      </c>
      <c r="E505" s="31"/>
      <c r="F505" s="200" t="s">
        <v>934</v>
      </c>
      <c r="G505" s="31"/>
      <c r="H505" s="31"/>
      <c r="I505" s="31"/>
      <c r="J505" s="31"/>
      <c r="K505" s="31"/>
      <c r="L505" s="35"/>
      <c r="M505" s="201"/>
      <c r="N505" s="202"/>
      <c r="O505" s="74"/>
      <c r="P505" s="74"/>
      <c r="Q505" s="74"/>
      <c r="R505" s="74"/>
      <c r="S505" s="74"/>
      <c r="T505" s="75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T505" s="14" t="s">
        <v>132</v>
      </c>
      <c r="AU505" s="14" t="s">
        <v>80</v>
      </c>
    </row>
    <row r="506" s="2" customFormat="1" ht="24.15" customHeight="1">
      <c r="A506" s="29"/>
      <c r="B506" s="30"/>
      <c r="C506" s="187" t="s">
        <v>936</v>
      </c>
      <c r="D506" s="187" t="s">
        <v>125</v>
      </c>
      <c r="E506" s="188" t="s">
        <v>937</v>
      </c>
      <c r="F506" s="189" t="s">
        <v>938</v>
      </c>
      <c r="G506" s="190" t="s">
        <v>908</v>
      </c>
      <c r="H506" s="191">
        <v>2</v>
      </c>
      <c r="I506" s="192">
        <v>6600</v>
      </c>
      <c r="J506" s="192">
        <f>ROUND(I506*H506,2)</f>
        <v>13200</v>
      </c>
      <c r="K506" s="189" t="s">
        <v>17</v>
      </c>
      <c r="L506" s="35"/>
      <c r="M506" s="193" t="s">
        <v>17</v>
      </c>
      <c r="N506" s="194" t="s">
        <v>41</v>
      </c>
      <c r="O506" s="195">
        <v>0.65400000000000003</v>
      </c>
      <c r="P506" s="195">
        <f>O506*H506</f>
        <v>1.3080000000000001</v>
      </c>
      <c r="Q506" s="195">
        <v>0.00024000000000000001</v>
      </c>
      <c r="R506" s="195">
        <f>Q506*H506</f>
        <v>0.00048000000000000001</v>
      </c>
      <c r="S506" s="195">
        <v>0.019900000000000001</v>
      </c>
      <c r="T506" s="196">
        <f>S506*H506</f>
        <v>0.039800000000000002</v>
      </c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R506" s="197" t="s">
        <v>218</v>
      </c>
      <c r="AT506" s="197" t="s">
        <v>125</v>
      </c>
      <c r="AU506" s="197" t="s">
        <v>80</v>
      </c>
      <c r="AY506" s="14" t="s">
        <v>124</v>
      </c>
      <c r="BE506" s="198">
        <f>IF(N506="základní",J506,0)</f>
        <v>13200</v>
      </c>
      <c r="BF506" s="198">
        <f>IF(N506="snížená",J506,0)</f>
        <v>0</v>
      </c>
      <c r="BG506" s="198">
        <f>IF(N506="zákl. přenesená",J506,0)</f>
        <v>0</v>
      </c>
      <c r="BH506" s="198">
        <f>IF(N506="sníž. přenesená",J506,0)</f>
        <v>0</v>
      </c>
      <c r="BI506" s="198">
        <f>IF(N506="nulová",J506,0)</f>
        <v>0</v>
      </c>
      <c r="BJ506" s="14" t="s">
        <v>78</v>
      </c>
      <c r="BK506" s="198">
        <f>ROUND(I506*H506,2)</f>
        <v>13200</v>
      </c>
      <c r="BL506" s="14" t="s">
        <v>218</v>
      </c>
      <c r="BM506" s="197" t="s">
        <v>939</v>
      </c>
    </row>
    <row r="507" s="2" customFormat="1">
      <c r="A507" s="29"/>
      <c r="B507" s="30"/>
      <c r="C507" s="31"/>
      <c r="D507" s="199" t="s">
        <v>132</v>
      </c>
      <c r="E507" s="31"/>
      <c r="F507" s="200" t="s">
        <v>938</v>
      </c>
      <c r="G507" s="31"/>
      <c r="H507" s="31"/>
      <c r="I507" s="31"/>
      <c r="J507" s="31"/>
      <c r="K507" s="31"/>
      <c r="L507" s="35"/>
      <c r="M507" s="201"/>
      <c r="N507" s="202"/>
      <c r="O507" s="74"/>
      <c r="P507" s="74"/>
      <c r="Q507" s="74"/>
      <c r="R507" s="74"/>
      <c r="S507" s="74"/>
      <c r="T507" s="75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T507" s="14" t="s">
        <v>132</v>
      </c>
      <c r="AU507" s="14" t="s">
        <v>80</v>
      </c>
    </row>
    <row r="508" s="2" customFormat="1" ht="33" customHeight="1">
      <c r="A508" s="29"/>
      <c r="B508" s="30"/>
      <c r="C508" s="187" t="s">
        <v>940</v>
      </c>
      <c r="D508" s="187" t="s">
        <v>125</v>
      </c>
      <c r="E508" s="188" t="s">
        <v>941</v>
      </c>
      <c r="F508" s="189" t="s">
        <v>942</v>
      </c>
      <c r="G508" s="190" t="s">
        <v>908</v>
      </c>
      <c r="H508" s="191">
        <v>2</v>
      </c>
      <c r="I508" s="192">
        <v>2600</v>
      </c>
      <c r="J508" s="192">
        <f>ROUND(I508*H508,2)</f>
        <v>5200</v>
      </c>
      <c r="K508" s="189" t="s">
        <v>17</v>
      </c>
      <c r="L508" s="35"/>
      <c r="M508" s="193" t="s">
        <v>17</v>
      </c>
      <c r="N508" s="194" t="s">
        <v>41</v>
      </c>
      <c r="O508" s="195">
        <v>0.65400000000000003</v>
      </c>
      <c r="P508" s="195">
        <f>O508*H508</f>
        <v>1.3080000000000001</v>
      </c>
      <c r="Q508" s="195">
        <v>0.00024000000000000001</v>
      </c>
      <c r="R508" s="195">
        <f>Q508*H508</f>
        <v>0.00048000000000000001</v>
      </c>
      <c r="S508" s="195">
        <v>0.019900000000000001</v>
      </c>
      <c r="T508" s="196">
        <f>S508*H508</f>
        <v>0.039800000000000002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197" t="s">
        <v>218</v>
      </c>
      <c r="AT508" s="197" t="s">
        <v>125</v>
      </c>
      <c r="AU508" s="197" t="s">
        <v>80</v>
      </c>
      <c r="AY508" s="14" t="s">
        <v>124</v>
      </c>
      <c r="BE508" s="198">
        <f>IF(N508="základní",J508,0)</f>
        <v>5200</v>
      </c>
      <c r="BF508" s="198">
        <f>IF(N508="snížená",J508,0)</f>
        <v>0</v>
      </c>
      <c r="BG508" s="198">
        <f>IF(N508="zákl. přenesená",J508,0)</f>
        <v>0</v>
      </c>
      <c r="BH508" s="198">
        <f>IF(N508="sníž. přenesená",J508,0)</f>
        <v>0</v>
      </c>
      <c r="BI508" s="198">
        <f>IF(N508="nulová",J508,0)</f>
        <v>0</v>
      </c>
      <c r="BJ508" s="14" t="s">
        <v>78</v>
      </c>
      <c r="BK508" s="198">
        <f>ROUND(I508*H508,2)</f>
        <v>5200</v>
      </c>
      <c r="BL508" s="14" t="s">
        <v>218</v>
      </c>
      <c r="BM508" s="197" t="s">
        <v>943</v>
      </c>
    </row>
    <row r="509" s="2" customFormat="1">
      <c r="A509" s="29"/>
      <c r="B509" s="30"/>
      <c r="C509" s="31"/>
      <c r="D509" s="199" t="s">
        <v>132</v>
      </c>
      <c r="E509" s="31"/>
      <c r="F509" s="200" t="s">
        <v>942</v>
      </c>
      <c r="G509" s="31"/>
      <c r="H509" s="31"/>
      <c r="I509" s="31"/>
      <c r="J509" s="31"/>
      <c r="K509" s="31"/>
      <c r="L509" s="35"/>
      <c r="M509" s="201"/>
      <c r="N509" s="202"/>
      <c r="O509" s="74"/>
      <c r="P509" s="74"/>
      <c r="Q509" s="74"/>
      <c r="R509" s="74"/>
      <c r="S509" s="74"/>
      <c r="T509" s="75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T509" s="14" t="s">
        <v>132</v>
      </c>
      <c r="AU509" s="14" t="s">
        <v>80</v>
      </c>
    </row>
    <row r="510" s="2" customFormat="1" ht="24.15" customHeight="1">
      <c r="A510" s="29"/>
      <c r="B510" s="30"/>
      <c r="C510" s="187" t="s">
        <v>944</v>
      </c>
      <c r="D510" s="187" t="s">
        <v>125</v>
      </c>
      <c r="E510" s="188" t="s">
        <v>945</v>
      </c>
      <c r="F510" s="189" t="s">
        <v>946</v>
      </c>
      <c r="G510" s="190" t="s">
        <v>908</v>
      </c>
      <c r="H510" s="191">
        <v>2</v>
      </c>
      <c r="I510" s="192">
        <v>6600</v>
      </c>
      <c r="J510" s="192">
        <f>ROUND(I510*H510,2)</f>
        <v>13200</v>
      </c>
      <c r="K510" s="189" t="s">
        <v>17</v>
      </c>
      <c r="L510" s="35"/>
      <c r="M510" s="193" t="s">
        <v>17</v>
      </c>
      <c r="N510" s="194" t="s">
        <v>41</v>
      </c>
      <c r="O510" s="195">
        <v>0.65400000000000003</v>
      </c>
      <c r="P510" s="195">
        <f>O510*H510</f>
        <v>1.3080000000000001</v>
      </c>
      <c r="Q510" s="195">
        <v>0.00024000000000000001</v>
      </c>
      <c r="R510" s="195">
        <f>Q510*H510</f>
        <v>0.00048000000000000001</v>
      </c>
      <c r="S510" s="195">
        <v>0.019900000000000001</v>
      </c>
      <c r="T510" s="196">
        <f>S510*H510</f>
        <v>0.039800000000000002</v>
      </c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R510" s="197" t="s">
        <v>218</v>
      </c>
      <c r="AT510" s="197" t="s">
        <v>125</v>
      </c>
      <c r="AU510" s="197" t="s">
        <v>80</v>
      </c>
      <c r="AY510" s="14" t="s">
        <v>124</v>
      </c>
      <c r="BE510" s="198">
        <f>IF(N510="základní",J510,0)</f>
        <v>13200</v>
      </c>
      <c r="BF510" s="198">
        <f>IF(N510="snížená",J510,0)</f>
        <v>0</v>
      </c>
      <c r="BG510" s="198">
        <f>IF(N510="zákl. přenesená",J510,0)</f>
        <v>0</v>
      </c>
      <c r="BH510" s="198">
        <f>IF(N510="sníž. přenesená",J510,0)</f>
        <v>0</v>
      </c>
      <c r="BI510" s="198">
        <f>IF(N510="nulová",J510,0)</f>
        <v>0</v>
      </c>
      <c r="BJ510" s="14" t="s">
        <v>78</v>
      </c>
      <c r="BK510" s="198">
        <f>ROUND(I510*H510,2)</f>
        <v>13200</v>
      </c>
      <c r="BL510" s="14" t="s">
        <v>218</v>
      </c>
      <c r="BM510" s="197" t="s">
        <v>947</v>
      </c>
    </row>
    <row r="511" s="2" customFormat="1">
      <c r="A511" s="29"/>
      <c r="B511" s="30"/>
      <c r="C511" s="31"/>
      <c r="D511" s="199" t="s">
        <v>132</v>
      </c>
      <c r="E511" s="31"/>
      <c r="F511" s="200" t="s">
        <v>948</v>
      </c>
      <c r="G511" s="31"/>
      <c r="H511" s="31"/>
      <c r="I511" s="31"/>
      <c r="J511" s="31"/>
      <c r="K511" s="31"/>
      <c r="L511" s="35"/>
      <c r="M511" s="201"/>
      <c r="N511" s="202"/>
      <c r="O511" s="74"/>
      <c r="P511" s="74"/>
      <c r="Q511" s="74"/>
      <c r="R511" s="74"/>
      <c r="S511" s="74"/>
      <c r="T511" s="75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T511" s="14" t="s">
        <v>132</v>
      </c>
      <c r="AU511" s="14" t="s">
        <v>80</v>
      </c>
    </row>
    <row r="512" s="2" customFormat="1" ht="33" customHeight="1">
      <c r="A512" s="29"/>
      <c r="B512" s="30"/>
      <c r="C512" s="187" t="s">
        <v>949</v>
      </c>
      <c r="D512" s="187" t="s">
        <v>125</v>
      </c>
      <c r="E512" s="188" t="s">
        <v>950</v>
      </c>
      <c r="F512" s="189" t="s">
        <v>951</v>
      </c>
      <c r="G512" s="190" t="s">
        <v>908</v>
      </c>
      <c r="H512" s="191">
        <v>2</v>
      </c>
      <c r="I512" s="192">
        <v>13500</v>
      </c>
      <c r="J512" s="192">
        <f>ROUND(I512*H512,2)</f>
        <v>27000</v>
      </c>
      <c r="K512" s="189" t="s">
        <v>17</v>
      </c>
      <c r="L512" s="35"/>
      <c r="M512" s="193" t="s">
        <v>17</v>
      </c>
      <c r="N512" s="194" t="s">
        <v>41</v>
      </c>
      <c r="O512" s="195">
        <v>0.65400000000000003</v>
      </c>
      <c r="P512" s="195">
        <f>O512*H512</f>
        <v>1.3080000000000001</v>
      </c>
      <c r="Q512" s="195">
        <v>0.00024000000000000001</v>
      </c>
      <c r="R512" s="195">
        <f>Q512*H512</f>
        <v>0.00048000000000000001</v>
      </c>
      <c r="S512" s="195">
        <v>0.019900000000000001</v>
      </c>
      <c r="T512" s="196">
        <f>S512*H512</f>
        <v>0.039800000000000002</v>
      </c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R512" s="197" t="s">
        <v>218</v>
      </c>
      <c r="AT512" s="197" t="s">
        <v>125</v>
      </c>
      <c r="AU512" s="197" t="s">
        <v>80</v>
      </c>
      <c r="AY512" s="14" t="s">
        <v>124</v>
      </c>
      <c r="BE512" s="198">
        <f>IF(N512="základní",J512,0)</f>
        <v>27000</v>
      </c>
      <c r="BF512" s="198">
        <f>IF(N512="snížená",J512,0)</f>
        <v>0</v>
      </c>
      <c r="BG512" s="198">
        <f>IF(N512="zákl. přenesená",J512,0)</f>
        <v>0</v>
      </c>
      <c r="BH512" s="198">
        <f>IF(N512="sníž. přenesená",J512,0)</f>
        <v>0</v>
      </c>
      <c r="BI512" s="198">
        <f>IF(N512="nulová",J512,0)</f>
        <v>0</v>
      </c>
      <c r="BJ512" s="14" t="s">
        <v>78</v>
      </c>
      <c r="BK512" s="198">
        <f>ROUND(I512*H512,2)</f>
        <v>27000</v>
      </c>
      <c r="BL512" s="14" t="s">
        <v>218</v>
      </c>
      <c r="BM512" s="197" t="s">
        <v>952</v>
      </c>
    </row>
    <row r="513" s="2" customFormat="1">
      <c r="A513" s="29"/>
      <c r="B513" s="30"/>
      <c r="C513" s="31"/>
      <c r="D513" s="199" t="s">
        <v>132</v>
      </c>
      <c r="E513" s="31"/>
      <c r="F513" s="200" t="s">
        <v>951</v>
      </c>
      <c r="G513" s="31"/>
      <c r="H513" s="31"/>
      <c r="I513" s="31"/>
      <c r="J513" s="31"/>
      <c r="K513" s="31"/>
      <c r="L513" s="35"/>
      <c r="M513" s="201"/>
      <c r="N513" s="202"/>
      <c r="O513" s="74"/>
      <c r="P513" s="74"/>
      <c r="Q513" s="74"/>
      <c r="R513" s="74"/>
      <c r="S513" s="74"/>
      <c r="T513" s="75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T513" s="14" t="s">
        <v>132</v>
      </c>
      <c r="AU513" s="14" t="s">
        <v>80</v>
      </c>
    </row>
    <row r="514" s="2" customFormat="1" ht="76.35" customHeight="1">
      <c r="A514" s="29"/>
      <c r="B514" s="30"/>
      <c r="C514" s="187" t="s">
        <v>953</v>
      </c>
      <c r="D514" s="187" t="s">
        <v>125</v>
      </c>
      <c r="E514" s="188" t="s">
        <v>954</v>
      </c>
      <c r="F514" s="189" t="s">
        <v>955</v>
      </c>
      <c r="G514" s="190" t="s">
        <v>198</v>
      </c>
      <c r="H514" s="191">
        <v>20</v>
      </c>
      <c r="I514" s="192">
        <v>1155.0999999999999</v>
      </c>
      <c r="J514" s="192">
        <f>ROUND(I514*H514,2)</f>
        <v>23102</v>
      </c>
      <c r="K514" s="189" t="s">
        <v>17</v>
      </c>
      <c r="L514" s="35"/>
      <c r="M514" s="193" t="s">
        <v>17</v>
      </c>
      <c r="N514" s="194" t="s">
        <v>41</v>
      </c>
      <c r="O514" s="195">
        <v>1.98</v>
      </c>
      <c r="P514" s="195">
        <f>O514*H514</f>
        <v>39.600000000000001</v>
      </c>
      <c r="Q514" s="195">
        <v>0</v>
      </c>
      <c r="R514" s="195">
        <f>Q514*H514</f>
        <v>0</v>
      </c>
      <c r="S514" s="195">
        <v>0</v>
      </c>
      <c r="T514" s="196">
        <f>S514*H514</f>
        <v>0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197" t="s">
        <v>130</v>
      </c>
      <c r="AT514" s="197" t="s">
        <v>125</v>
      </c>
      <c r="AU514" s="197" t="s">
        <v>80</v>
      </c>
      <c r="AY514" s="14" t="s">
        <v>124</v>
      </c>
      <c r="BE514" s="198">
        <f>IF(N514="základní",J514,0)</f>
        <v>23102</v>
      </c>
      <c r="BF514" s="198">
        <f>IF(N514="snížená",J514,0)</f>
        <v>0</v>
      </c>
      <c r="BG514" s="198">
        <f>IF(N514="zákl. přenesená",J514,0)</f>
        <v>0</v>
      </c>
      <c r="BH514" s="198">
        <f>IF(N514="sníž. přenesená",J514,0)</f>
        <v>0</v>
      </c>
      <c r="BI514" s="198">
        <f>IF(N514="nulová",J514,0)</f>
        <v>0</v>
      </c>
      <c r="BJ514" s="14" t="s">
        <v>78</v>
      </c>
      <c r="BK514" s="198">
        <f>ROUND(I514*H514,2)</f>
        <v>23102</v>
      </c>
      <c r="BL514" s="14" t="s">
        <v>130</v>
      </c>
      <c r="BM514" s="197" t="s">
        <v>956</v>
      </c>
    </row>
    <row r="515" s="2" customFormat="1">
      <c r="A515" s="29"/>
      <c r="B515" s="30"/>
      <c r="C515" s="31"/>
      <c r="D515" s="199" t="s">
        <v>132</v>
      </c>
      <c r="E515" s="31"/>
      <c r="F515" s="200" t="s">
        <v>957</v>
      </c>
      <c r="G515" s="31"/>
      <c r="H515" s="31"/>
      <c r="I515" s="31"/>
      <c r="J515" s="31"/>
      <c r="K515" s="31"/>
      <c r="L515" s="35"/>
      <c r="M515" s="201"/>
      <c r="N515" s="202"/>
      <c r="O515" s="74"/>
      <c r="P515" s="74"/>
      <c r="Q515" s="74"/>
      <c r="R515" s="74"/>
      <c r="S515" s="74"/>
      <c r="T515" s="75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T515" s="14" t="s">
        <v>132</v>
      </c>
      <c r="AU515" s="14" t="s">
        <v>80</v>
      </c>
    </row>
    <row r="516" s="2" customFormat="1" ht="55.5" customHeight="1">
      <c r="A516" s="29"/>
      <c r="B516" s="30"/>
      <c r="C516" s="187" t="s">
        <v>958</v>
      </c>
      <c r="D516" s="187" t="s">
        <v>125</v>
      </c>
      <c r="E516" s="188" t="s">
        <v>959</v>
      </c>
      <c r="F516" s="189" t="s">
        <v>960</v>
      </c>
      <c r="G516" s="190" t="s">
        <v>961</v>
      </c>
      <c r="H516" s="191">
        <v>200</v>
      </c>
      <c r="I516" s="192">
        <v>632.67999999999995</v>
      </c>
      <c r="J516" s="192">
        <f>ROUND(I516*H516,2)</f>
        <v>126536</v>
      </c>
      <c r="K516" s="189" t="s">
        <v>17</v>
      </c>
      <c r="L516" s="35"/>
      <c r="M516" s="193" t="s">
        <v>17</v>
      </c>
      <c r="N516" s="194" t="s">
        <v>41</v>
      </c>
      <c r="O516" s="195">
        <v>1</v>
      </c>
      <c r="P516" s="195">
        <f>O516*H516</f>
        <v>200</v>
      </c>
      <c r="Q516" s="195">
        <v>0</v>
      </c>
      <c r="R516" s="195">
        <f>Q516*H516</f>
        <v>0</v>
      </c>
      <c r="S516" s="195">
        <v>0</v>
      </c>
      <c r="T516" s="196">
        <f>S516*H516</f>
        <v>0</v>
      </c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R516" s="197" t="s">
        <v>130</v>
      </c>
      <c r="AT516" s="197" t="s">
        <v>125</v>
      </c>
      <c r="AU516" s="197" t="s">
        <v>80</v>
      </c>
      <c r="AY516" s="14" t="s">
        <v>124</v>
      </c>
      <c r="BE516" s="198">
        <f>IF(N516="základní",J516,0)</f>
        <v>126536</v>
      </c>
      <c r="BF516" s="198">
        <f>IF(N516="snížená",J516,0)</f>
        <v>0</v>
      </c>
      <c r="BG516" s="198">
        <f>IF(N516="zákl. přenesená",J516,0)</f>
        <v>0</v>
      </c>
      <c r="BH516" s="198">
        <f>IF(N516="sníž. přenesená",J516,0)</f>
        <v>0</v>
      </c>
      <c r="BI516" s="198">
        <f>IF(N516="nulová",J516,0)</f>
        <v>0</v>
      </c>
      <c r="BJ516" s="14" t="s">
        <v>78</v>
      </c>
      <c r="BK516" s="198">
        <f>ROUND(I516*H516,2)</f>
        <v>126536</v>
      </c>
      <c r="BL516" s="14" t="s">
        <v>130</v>
      </c>
      <c r="BM516" s="197" t="s">
        <v>962</v>
      </c>
    </row>
    <row r="517" s="2" customFormat="1">
      <c r="A517" s="29"/>
      <c r="B517" s="30"/>
      <c r="C517" s="31"/>
      <c r="D517" s="199" t="s">
        <v>132</v>
      </c>
      <c r="E517" s="31"/>
      <c r="F517" s="200" t="s">
        <v>960</v>
      </c>
      <c r="G517" s="31"/>
      <c r="H517" s="31"/>
      <c r="I517" s="31"/>
      <c r="J517" s="31"/>
      <c r="K517" s="31"/>
      <c r="L517" s="35"/>
      <c r="M517" s="201"/>
      <c r="N517" s="202"/>
      <c r="O517" s="74"/>
      <c r="P517" s="74"/>
      <c r="Q517" s="74"/>
      <c r="R517" s="74"/>
      <c r="S517" s="74"/>
      <c r="T517" s="75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T517" s="14" t="s">
        <v>132</v>
      </c>
      <c r="AU517" s="14" t="s">
        <v>80</v>
      </c>
    </row>
    <row r="518" s="2" customFormat="1" ht="66.75" customHeight="1">
      <c r="A518" s="29"/>
      <c r="B518" s="30"/>
      <c r="C518" s="187" t="s">
        <v>963</v>
      </c>
      <c r="D518" s="187" t="s">
        <v>125</v>
      </c>
      <c r="E518" s="188" t="s">
        <v>964</v>
      </c>
      <c r="F518" s="189" t="s">
        <v>965</v>
      </c>
      <c r="G518" s="190" t="s">
        <v>138</v>
      </c>
      <c r="H518" s="191">
        <v>1000</v>
      </c>
      <c r="I518" s="192">
        <v>11.67</v>
      </c>
      <c r="J518" s="192">
        <f>ROUND(I518*H518,2)</f>
        <v>11670</v>
      </c>
      <c r="K518" s="189" t="s">
        <v>17</v>
      </c>
      <c r="L518" s="35"/>
      <c r="M518" s="193" t="s">
        <v>17</v>
      </c>
      <c r="N518" s="194" t="s">
        <v>41</v>
      </c>
      <c r="O518" s="195">
        <v>0.02</v>
      </c>
      <c r="P518" s="195">
        <f>O518*H518</f>
        <v>20</v>
      </c>
      <c r="Q518" s="195">
        <v>0</v>
      </c>
      <c r="R518" s="195">
        <f>Q518*H518</f>
        <v>0</v>
      </c>
      <c r="S518" s="195">
        <v>0</v>
      </c>
      <c r="T518" s="196">
        <f>S518*H518</f>
        <v>0</v>
      </c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R518" s="197" t="s">
        <v>130</v>
      </c>
      <c r="AT518" s="197" t="s">
        <v>125</v>
      </c>
      <c r="AU518" s="197" t="s">
        <v>80</v>
      </c>
      <c r="AY518" s="14" t="s">
        <v>124</v>
      </c>
      <c r="BE518" s="198">
        <f>IF(N518="základní",J518,0)</f>
        <v>11670</v>
      </c>
      <c r="BF518" s="198">
        <f>IF(N518="snížená",J518,0)</f>
        <v>0</v>
      </c>
      <c r="BG518" s="198">
        <f>IF(N518="zákl. přenesená",J518,0)</f>
        <v>0</v>
      </c>
      <c r="BH518" s="198">
        <f>IF(N518="sníž. přenesená",J518,0)</f>
        <v>0</v>
      </c>
      <c r="BI518" s="198">
        <f>IF(N518="nulová",J518,0)</f>
        <v>0</v>
      </c>
      <c r="BJ518" s="14" t="s">
        <v>78</v>
      </c>
      <c r="BK518" s="198">
        <f>ROUND(I518*H518,2)</f>
        <v>11670</v>
      </c>
      <c r="BL518" s="14" t="s">
        <v>130</v>
      </c>
      <c r="BM518" s="197" t="s">
        <v>966</v>
      </c>
    </row>
    <row r="519" s="2" customFormat="1">
      <c r="A519" s="29"/>
      <c r="B519" s="30"/>
      <c r="C519" s="31"/>
      <c r="D519" s="199" t="s">
        <v>132</v>
      </c>
      <c r="E519" s="31"/>
      <c r="F519" s="200" t="s">
        <v>965</v>
      </c>
      <c r="G519" s="31"/>
      <c r="H519" s="31"/>
      <c r="I519" s="31"/>
      <c r="J519" s="31"/>
      <c r="K519" s="31"/>
      <c r="L519" s="35"/>
      <c r="M519" s="201"/>
      <c r="N519" s="202"/>
      <c r="O519" s="74"/>
      <c r="P519" s="74"/>
      <c r="Q519" s="74"/>
      <c r="R519" s="74"/>
      <c r="S519" s="74"/>
      <c r="T519" s="75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T519" s="14" t="s">
        <v>132</v>
      </c>
      <c r="AU519" s="14" t="s">
        <v>80</v>
      </c>
    </row>
    <row r="520" s="2" customFormat="1" ht="66.75" customHeight="1">
      <c r="A520" s="29"/>
      <c r="B520" s="30"/>
      <c r="C520" s="187" t="s">
        <v>967</v>
      </c>
      <c r="D520" s="187" t="s">
        <v>125</v>
      </c>
      <c r="E520" s="188" t="s">
        <v>968</v>
      </c>
      <c r="F520" s="189" t="s">
        <v>969</v>
      </c>
      <c r="G520" s="190" t="s">
        <v>138</v>
      </c>
      <c r="H520" s="191">
        <v>400</v>
      </c>
      <c r="I520" s="192">
        <v>52.5</v>
      </c>
      <c r="J520" s="192">
        <f>ROUND(I520*H520,2)</f>
        <v>21000</v>
      </c>
      <c r="K520" s="189" t="s">
        <v>17</v>
      </c>
      <c r="L520" s="35"/>
      <c r="M520" s="193" t="s">
        <v>17</v>
      </c>
      <c r="N520" s="194" t="s">
        <v>41</v>
      </c>
      <c r="O520" s="195">
        <v>0.089999999999999997</v>
      </c>
      <c r="P520" s="195">
        <f>O520*H520</f>
        <v>36</v>
      </c>
      <c r="Q520" s="195">
        <v>0</v>
      </c>
      <c r="R520" s="195">
        <f>Q520*H520</f>
        <v>0</v>
      </c>
      <c r="S520" s="195">
        <v>0</v>
      </c>
      <c r="T520" s="196">
        <f>S520*H520</f>
        <v>0</v>
      </c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R520" s="197" t="s">
        <v>130</v>
      </c>
      <c r="AT520" s="197" t="s">
        <v>125</v>
      </c>
      <c r="AU520" s="197" t="s">
        <v>80</v>
      </c>
      <c r="AY520" s="14" t="s">
        <v>124</v>
      </c>
      <c r="BE520" s="198">
        <f>IF(N520="základní",J520,0)</f>
        <v>21000</v>
      </c>
      <c r="BF520" s="198">
        <f>IF(N520="snížená",J520,0)</f>
        <v>0</v>
      </c>
      <c r="BG520" s="198">
        <f>IF(N520="zákl. přenesená",J520,0)</f>
        <v>0</v>
      </c>
      <c r="BH520" s="198">
        <f>IF(N520="sníž. přenesená",J520,0)</f>
        <v>0</v>
      </c>
      <c r="BI520" s="198">
        <f>IF(N520="nulová",J520,0)</f>
        <v>0</v>
      </c>
      <c r="BJ520" s="14" t="s">
        <v>78</v>
      </c>
      <c r="BK520" s="198">
        <f>ROUND(I520*H520,2)</f>
        <v>21000</v>
      </c>
      <c r="BL520" s="14" t="s">
        <v>130</v>
      </c>
      <c r="BM520" s="197" t="s">
        <v>970</v>
      </c>
    </row>
    <row r="521" s="2" customFormat="1">
      <c r="A521" s="29"/>
      <c r="B521" s="30"/>
      <c r="C521" s="31"/>
      <c r="D521" s="199" t="s">
        <v>132</v>
      </c>
      <c r="E521" s="31"/>
      <c r="F521" s="200" t="s">
        <v>971</v>
      </c>
      <c r="G521" s="31"/>
      <c r="H521" s="31"/>
      <c r="I521" s="31"/>
      <c r="J521" s="31"/>
      <c r="K521" s="31"/>
      <c r="L521" s="35"/>
      <c r="M521" s="201"/>
      <c r="N521" s="202"/>
      <c r="O521" s="74"/>
      <c r="P521" s="74"/>
      <c r="Q521" s="74"/>
      <c r="R521" s="74"/>
      <c r="S521" s="74"/>
      <c r="T521" s="75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T521" s="14" t="s">
        <v>132</v>
      </c>
      <c r="AU521" s="14" t="s">
        <v>80</v>
      </c>
    </row>
    <row r="522" s="2" customFormat="1" ht="55.5" customHeight="1">
      <c r="A522" s="29"/>
      <c r="B522" s="30"/>
      <c r="C522" s="187" t="s">
        <v>972</v>
      </c>
      <c r="D522" s="187" t="s">
        <v>125</v>
      </c>
      <c r="E522" s="188" t="s">
        <v>973</v>
      </c>
      <c r="F522" s="189" t="s">
        <v>974</v>
      </c>
      <c r="G522" s="190" t="s">
        <v>138</v>
      </c>
      <c r="H522" s="191">
        <v>500</v>
      </c>
      <c r="I522" s="192">
        <v>95.900000000000006</v>
      </c>
      <c r="J522" s="192">
        <f>ROUND(I522*H522,2)</f>
        <v>47950</v>
      </c>
      <c r="K522" s="189" t="s">
        <v>17</v>
      </c>
      <c r="L522" s="35"/>
      <c r="M522" s="193" t="s">
        <v>17</v>
      </c>
      <c r="N522" s="194" t="s">
        <v>41</v>
      </c>
      <c r="O522" s="195">
        <v>0.11</v>
      </c>
      <c r="P522" s="195">
        <f>O522*H522</f>
        <v>55</v>
      </c>
      <c r="Q522" s="195">
        <v>0</v>
      </c>
      <c r="R522" s="195">
        <f>Q522*H522</f>
        <v>0</v>
      </c>
      <c r="S522" s="195">
        <v>0</v>
      </c>
      <c r="T522" s="196">
        <f>S522*H522</f>
        <v>0</v>
      </c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R522" s="197" t="s">
        <v>130</v>
      </c>
      <c r="AT522" s="197" t="s">
        <v>125</v>
      </c>
      <c r="AU522" s="197" t="s">
        <v>80</v>
      </c>
      <c r="AY522" s="14" t="s">
        <v>124</v>
      </c>
      <c r="BE522" s="198">
        <f>IF(N522="základní",J522,0)</f>
        <v>47950</v>
      </c>
      <c r="BF522" s="198">
        <f>IF(N522="snížená",J522,0)</f>
        <v>0</v>
      </c>
      <c r="BG522" s="198">
        <f>IF(N522="zákl. přenesená",J522,0)</f>
        <v>0</v>
      </c>
      <c r="BH522" s="198">
        <f>IF(N522="sníž. přenesená",J522,0)</f>
        <v>0</v>
      </c>
      <c r="BI522" s="198">
        <f>IF(N522="nulová",J522,0)</f>
        <v>0</v>
      </c>
      <c r="BJ522" s="14" t="s">
        <v>78</v>
      </c>
      <c r="BK522" s="198">
        <f>ROUND(I522*H522,2)</f>
        <v>47950</v>
      </c>
      <c r="BL522" s="14" t="s">
        <v>130</v>
      </c>
      <c r="BM522" s="197" t="s">
        <v>975</v>
      </c>
    </row>
    <row r="523" s="2" customFormat="1">
      <c r="A523" s="29"/>
      <c r="B523" s="30"/>
      <c r="C523" s="31"/>
      <c r="D523" s="199" t="s">
        <v>132</v>
      </c>
      <c r="E523" s="31"/>
      <c r="F523" s="200" t="s">
        <v>974</v>
      </c>
      <c r="G523" s="31"/>
      <c r="H523" s="31"/>
      <c r="I523" s="31"/>
      <c r="J523" s="31"/>
      <c r="K523" s="31"/>
      <c r="L523" s="35"/>
      <c r="M523" s="201"/>
      <c r="N523" s="202"/>
      <c r="O523" s="74"/>
      <c r="P523" s="74"/>
      <c r="Q523" s="74"/>
      <c r="R523" s="74"/>
      <c r="S523" s="74"/>
      <c r="T523" s="75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T523" s="14" t="s">
        <v>132</v>
      </c>
      <c r="AU523" s="14" t="s">
        <v>80</v>
      </c>
    </row>
    <row r="524" s="2" customFormat="1" ht="76.35" customHeight="1">
      <c r="A524" s="29"/>
      <c r="B524" s="30"/>
      <c r="C524" s="187" t="s">
        <v>976</v>
      </c>
      <c r="D524" s="187" t="s">
        <v>125</v>
      </c>
      <c r="E524" s="188" t="s">
        <v>977</v>
      </c>
      <c r="F524" s="189" t="s">
        <v>978</v>
      </c>
      <c r="G524" s="190" t="s">
        <v>128</v>
      </c>
      <c r="H524" s="191">
        <v>40</v>
      </c>
      <c r="I524" s="192">
        <v>771.15999999999997</v>
      </c>
      <c r="J524" s="192">
        <f>ROUND(I524*H524,2)</f>
        <v>30846.400000000001</v>
      </c>
      <c r="K524" s="189" t="s">
        <v>17</v>
      </c>
      <c r="L524" s="35"/>
      <c r="M524" s="193" t="s">
        <v>17</v>
      </c>
      <c r="N524" s="194" t="s">
        <v>41</v>
      </c>
      <c r="O524" s="195">
        <v>0.65000000000000002</v>
      </c>
      <c r="P524" s="195">
        <f>O524*H524</f>
        <v>26</v>
      </c>
      <c r="Q524" s="195">
        <v>0</v>
      </c>
      <c r="R524" s="195">
        <f>Q524*H524</f>
        <v>0</v>
      </c>
      <c r="S524" s="195">
        <v>0</v>
      </c>
      <c r="T524" s="196">
        <f>S524*H524</f>
        <v>0</v>
      </c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R524" s="197" t="s">
        <v>130</v>
      </c>
      <c r="AT524" s="197" t="s">
        <v>125</v>
      </c>
      <c r="AU524" s="197" t="s">
        <v>80</v>
      </c>
      <c r="AY524" s="14" t="s">
        <v>124</v>
      </c>
      <c r="BE524" s="198">
        <f>IF(N524="základní",J524,0)</f>
        <v>30846.400000000001</v>
      </c>
      <c r="BF524" s="198">
        <f>IF(N524="snížená",J524,0)</f>
        <v>0</v>
      </c>
      <c r="BG524" s="198">
        <f>IF(N524="zákl. přenesená",J524,0)</f>
        <v>0</v>
      </c>
      <c r="BH524" s="198">
        <f>IF(N524="sníž. přenesená",J524,0)</f>
        <v>0</v>
      </c>
      <c r="BI524" s="198">
        <f>IF(N524="nulová",J524,0)</f>
        <v>0</v>
      </c>
      <c r="BJ524" s="14" t="s">
        <v>78</v>
      </c>
      <c r="BK524" s="198">
        <f>ROUND(I524*H524,2)</f>
        <v>30846.400000000001</v>
      </c>
      <c r="BL524" s="14" t="s">
        <v>130</v>
      </c>
      <c r="BM524" s="197" t="s">
        <v>979</v>
      </c>
    </row>
    <row r="525" s="2" customFormat="1">
      <c r="A525" s="29"/>
      <c r="B525" s="30"/>
      <c r="C525" s="31"/>
      <c r="D525" s="199" t="s">
        <v>132</v>
      </c>
      <c r="E525" s="31"/>
      <c r="F525" s="200" t="s">
        <v>980</v>
      </c>
      <c r="G525" s="31"/>
      <c r="H525" s="31"/>
      <c r="I525" s="31"/>
      <c r="J525" s="31"/>
      <c r="K525" s="31"/>
      <c r="L525" s="35"/>
      <c r="M525" s="201"/>
      <c r="N525" s="202"/>
      <c r="O525" s="74"/>
      <c r="P525" s="74"/>
      <c r="Q525" s="74"/>
      <c r="R525" s="74"/>
      <c r="S525" s="74"/>
      <c r="T525" s="75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T525" s="14" t="s">
        <v>132</v>
      </c>
      <c r="AU525" s="14" t="s">
        <v>80</v>
      </c>
    </row>
    <row r="526" s="2" customFormat="1">
      <c r="A526" s="29"/>
      <c r="B526" s="30"/>
      <c r="C526" s="31"/>
      <c r="D526" s="199" t="s">
        <v>981</v>
      </c>
      <c r="E526" s="31"/>
      <c r="F526" s="216" t="s">
        <v>982</v>
      </c>
      <c r="G526" s="31"/>
      <c r="H526" s="31"/>
      <c r="I526" s="31"/>
      <c r="J526" s="31"/>
      <c r="K526" s="31"/>
      <c r="L526" s="35"/>
      <c r="M526" s="201"/>
      <c r="N526" s="202"/>
      <c r="O526" s="74"/>
      <c r="P526" s="74"/>
      <c r="Q526" s="74"/>
      <c r="R526" s="74"/>
      <c r="S526" s="74"/>
      <c r="T526" s="75"/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T526" s="14" t="s">
        <v>981</v>
      </c>
      <c r="AU526" s="14" t="s">
        <v>80</v>
      </c>
    </row>
    <row r="527" s="2" customFormat="1" ht="76.35" customHeight="1">
      <c r="A527" s="29"/>
      <c r="B527" s="30"/>
      <c r="C527" s="187" t="s">
        <v>983</v>
      </c>
      <c r="D527" s="187" t="s">
        <v>125</v>
      </c>
      <c r="E527" s="188" t="s">
        <v>984</v>
      </c>
      <c r="F527" s="189" t="s">
        <v>985</v>
      </c>
      <c r="G527" s="190" t="s">
        <v>138</v>
      </c>
      <c r="H527" s="191">
        <v>600</v>
      </c>
      <c r="I527" s="192">
        <v>132.86000000000001</v>
      </c>
      <c r="J527" s="192">
        <f>ROUND(I527*H527,2)</f>
        <v>79716</v>
      </c>
      <c r="K527" s="189" t="s">
        <v>17</v>
      </c>
      <c r="L527" s="35"/>
      <c r="M527" s="193" t="s">
        <v>17</v>
      </c>
      <c r="N527" s="194" t="s">
        <v>41</v>
      </c>
      <c r="O527" s="195">
        <v>0.20999999999999999</v>
      </c>
      <c r="P527" s="195">
        <f>O527*H527</f>
        <v>126</v>
      </c>
      <c r="Q527" s="195">
        <v>0</v>
      </c>
      <c r="R527" s="195">
        <f>Q527*H527</f>
        <v>0</v>
      </c>
      <c r="S527" s="195">
        <v>0</v>
      </c>
      <c r="T527" s="196">
        <f>S527*H527</f>
        <v>0</v>
      </c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R527" s="197" t="s">
        <v>130</v>
      </c>
      <c r="AT527" s="197" t="s">
        <v>125</v>
      </c>
      <c r="AU527" s="197" t="s">
        <v>80</v>
      </c>
      <c r="AY527" s="14" t="s">
        <v>124</v>
      </c>
      <c r="BE527" s="198">
        <f>IF(N527="základní",J527,0)</f>
        <v>79716</v>
      </c>
      <c r="BF527" s="198">
        <f>IF(N527="snížená",J527,0)</f>
        <v>0</v>
      </c>
      <c r="BG527" s="198">
        <f>IF(N527="zákl. přenesená",J527,0)</f>
        <v>0</v>
      </c>
      <c r="BH527" s="198">
        <f>IF(N527="sníž. přenesená",J527,0)</f>
        <v>0</v>
      </c>
      <c r="BI527" s="198">
        <f>IF(N527="nulová",J527,0)</f>
        <v>0</v>
      </c>
      <c r="BJ527" s="14" t="s">
        <v>78</v>
      </c>
      <c r="BK527" s="198">
        <f>ROUND(I527*H527,2)</f>
        <v>79716</v>
      </c>
      <c r="BL527" s="14" t="s">
        <v>130</v>
      </c>
      <c r="BM527" s="197" t="s">
        <v>986</v>
      </c>
    </row>
    <row r="528" s="2" customFormat="1">
      <c r="A528" s="29"/>
      <c r="B528" s="30"/>
      <c r="C528" s="31"/>
      <c r="D528" s="199" t="s">
        <v>132</v>
      </c>
      <c r="E528" s="31"/>
      <c r="F528" s="200" t="s">
        <v>987</v>
      </c>
      <c r="G528" s="31"/>
      <c r="H528" s="31"/>
      <c r="I528" s="31"/>
      <c r="J528" s="31"/>
      <c r="K528" s="31"/>
      <c r="L528" s="35"/>
      <c r="M528" s="201"/>
      <c r="N528" s="202"/>
      <c r="O528" s="74"/>
      <c r="P528" s="74"/>
      <c r="Q528" s="74"/>
      <c r="R528" s="74"/>
      <c r="S528" s="74"/>
      <c r="T528" s="75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T528" s="14" t="s">
        <v>132</v>
      </c>
      <c r="AU528" s="14" t="s">
        <v>80</v>
      </c>
    </row>
    <row r="529" s="2" customFormat="1" ht="66.75" customHeight="1">
      <c r="A529" s="29"/>
      <c r="B529" s="30"/>
      <c r="C529" s="187" t="s">
        <v>988</v>
      </c>
      <c r="D529" s="187" t="s">
        <v>125</v>
      </c>
      <c r="E529" s="188" t="s">
        <v>989</v>
      </c>
      <c r="F529" s="189" t="s">
        <v>990</v>
      </c>
      <c r="G529" s="190" t="s">
        <v>138</v>
      </c>
      <c r="H529" s="191">
        <v>600</v>
      </c>
      <c r="I529" s="192">
        <v>6.2800000000000002</v>
      </c>
      <c r="J529" s="192">
        <f>ROUND(I529*H529,2)</f>
        <v>3768</v>
      </c>
      <c r="K529" s="189" t="s">
        <v>17</v>
      </c>
      <c r="L529" s="35"/>
      <c r="M529" s="193" t="s">
        <v>17</v>
      </c>
      <c r="N529" s="194" t="s">
        <v>41</v>
      </c>
      <c r="O529" s="195">
        <v>0.0030000000000000001</v>
      </c>
      <c r="P529" s="195">
        <f>O529*H529</f>
        <v>1.8</v>
      </c>
      <c r="Q529" s="195">
        <v>0</v>
      </c>
      <c r="R529" s="195">
        <f>Q529*H529</f>
        <v>0</v>
      </c>
      <c r="S529" s="195">
        <v>0</v>
      </c>
      <c r="T529" s="196">
        <f>S529*H529</f>
        <v>0</v>
      </c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R529" s="197" t="s">
        <v>130</v>
      </c>
      <c r="AT529" s="197" t="s">
        <v>125</v>
      </c>
      <c r="AU529" s="197" t="s">
        <v>80</v>
      </c>
      <c r="AY529" s="14" t="s">
        <v>124</v>
      </c>
      <c r="BE529" s="198">
        <f>IF(N529="základní",J529,0)</f>
        <v>3768</v>
      </c>
      <c r="BF529" s="198">
        <f>IF(N529="snížená",J529,0)</f>
        <v>0</v>
      </c>
      <c r="BG529" s="198">
        <f>IF(N529="zákl. přenesená",J529,0)</f>
        <v>0</v>
      </c>
      <c r="BH529" s="198">
        <f>IF(N529="sníž. přenesená",J529,0)</f>
        <v>0</v>
      </c>
      <c r="BI529" s="198">
        <f>IF(N529="nulová",J529,0)</f>
        <v>0</v>
      </c>
      <c r="BJ529" s="14" t="s">
        <v>78</v>
      </c>
      <c r="BK529" s="198">
        <f>ROUND(I529*H529,2)</f>
        <v>3768</v>
      </c>
      <c r="BL529" s="14" t="s">
        <v>130</v>
      </c>
      <c r="BM529" s="197" t="s">
        <v>991</v>
      </c>
    </row>
    <row r="530" s="2" customFormat="1">
      <c r="A530" s="29"/>
      <c r="B530" s="30"/>
      <c r="C530" s="31"/>
      <c r="D530" s="199" t="s">
        <v>132</v>
      </c>
      <c r="E530" s="31"/>
      <c r="F530" s="200" t="s">
        <v>990</v>
      </c>
      <c r="G530" s="31"/>
      <c r="H530" s="31"/>
      <c r="I530" s="31"/>
      <c r="J530" s="31"/>
      <c r="K530" s="31"/>
      <c r="L530" s="35"/>
      <c r="M530" s="201"/>
      <c r="N530" s="202"/>
      <c r="O530" s="74"/>
      <c r="P530" s="74"/>
      <c r="Q530" s="74"/>
      <c r="R530" s="74"/>
      <c r="S530" s="74"/>
      <c r="T530" s="75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T530" s="14" t="s">
        <v>132</v>
      </c>
      <c r="AU530" s="14" t="s">
        <v>80</v>
      </c>
    </row>
    <row r="531" s="2" customFormat="1" ht="37.8" customHeight="1">
      <c r="A531" s="29"/>
      <c r="B531" s="30"/>
      <c r="C531" s="187" t="s">
        <v>992</v>
      </c>
      <c r="D531" s="187" t="s">
        <v>125</v>
      </c>
      <c r="E531" s="188" t="s">
        <v>993</v>
      </c>
      <c r="F531" s="189" t="s">
        <v>994</v>
      </c>
      <c r="G531" s="190" t="s">
        <v>192</v>
      </c>
      <c r="H531" s="191">
        <v>100</v>
      </c>
      <c r="I531" s="192">
        <v>219.44</v>
      </c>
      <c r="J531" s="192">
        <f>ROUND(I531*H531,2)</f>
        <v>21944</v>
      </c>
      <c r="K531" s="189" t="s">
        <v>17</v>
      </c>
      <c r="L531" s="35"/>
      <c r="M531" s="193" t="s">
        <v>17</v>
      </c>
      <c r="N531" s="194" t="s">
        <v>41</v>
      </c>
      <c r="O531" s="195">
        <v>0.17999999999999999</v>
      </c>
      <c r="P531" s="195">
        <f>O531*H531</f>
        <v>18</v>
      </c>
      <c r="Q531" s="195">
        <v>0</v>
      </c>
      <c r="R531" s="195">
        <f>Q531*H531</f>
        <v>0</v>
      </c>
      <c r="S531" s="195">
        <v>0</v>
      </c>
      <c r="T531" s="196">
        <f>S531*H531</f>
        <v>0</v>
      </c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R531" s="197" t="s">
        <v>130</v>
      </c>
      <c r="AT531" s="197" t="s">
        <v>125</v>
      </c>
      <c r="AU531" s="197" t="s">
        <v>80</v>
      </c>
      <c r="AY531" s="14" t="s">
        <v>124</v>
      </c>
      <c r="BE531" s="198">
        <f>IF(N531="základní",J531,0)</f>
        <v>21944</v>
      </c>
      <c r="BF531" s="198">
        <f>IF(N531="snížená",J531,0)</f>
        <v>0</v>
      </c>
      <c r="BG531" s="198">
        <f>IF(N531="zákl. přenesená",J531,0)</f>
        <v>0</v>
      </c>
      <c r="BH531" s="198">
        <f>IF(N531="sníž. přenesená",J531,0)</f>
        <v>0</v>
      </c>
      <c r="BI531" s="198">
        <f>IF(N531="nulová",J531,0)</f>
        <v>0</v>
      </c>
      <c r="BJ531" s="14" t="s">
        <v>78</v>
      </c>
      <c r="BK531" s="198">
        <f>ROUND(I531*H531,2)</f>
        <v>21944</v>
      </c>
      <c r="BL531" s="14" t="s">
        <v>130</v>
      </c>
      <c r="BM531" s="197" t="s">
        <v>995</v>
      </c>
    </row>
    <row r="532" s="2" customFormat="1">
      <c r="A532" s="29"/>
      <c r="B532" s="30"/>
      <c r="C532" s="31"/>
      <c r="D532" s="199" t="s">
        <v>132</v>
      </c>
      <c r="E532" s="31"/>
      <c r="F532" s="200" t="s">
        <v>994</v>
      </c>
      <c r="G532" s="31"/>
      <c r="H532" s="31"/>
      <c r="I532" s="31"/>
      <c r="J532" s="31"/>
      <c r="K532" s="31"/>
      <c r="L532" s="35"/>
      <c r="M532" s="201"/>
      <c r="N532" s="202"/>
      <c r="O532" s="74"/>
      <c r="P532" s="74"/>
      <c r="Q532" s="74"/>
      <c r="R532" s="74"/>
      <c r="S532" s="74"/>
      <c r="T532" s="75"/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T532" s="14" t="s">
        <v>132</v>
      </c>
      <c r="AU532" s="14" t="s">
        <v>80</v>
      </c>
    </row>
    <row r="533" s="2" customFormat="1" ht="55.5" customHeight="1">
      <c r="A533" s="29"/>
      <c r="B533" s="30"/>
      <c r="C533" s="187" t="s">
        <v>996</v>
      </c>
      <c r="D533" s="187" t="s">
        <v>125</v>
      </c>
      <c r="E533" s="188" t="s">
        <v>997</v>
      </c>
      <c r="F533" s="189" t="s">
        <v>998</v>
      </c>
      <c r="G533" s="190" t="s">
        <v>138</v>
      </c>
      <c r="H533" s="191">
        <v>100</v>
      </c>
      <c r="I533" s="192">
        <v>591.16999999999996</v>
      </c>
      <c r="J533" s="192">
        <f>ROUND(I533*H533,2)</f>
        <v>59117</v>
      </c>
      <c r="K533" s="189" t="s">
        <v>17</v>
      </c>
      <c r="L533" s="35"/>
      <c r="M533" s="193" t="s">
        <v>17</v>
      </c>
      <c r="N533" s="194" t="s">
        <v>41</v>
      </c>
      <c r="O533" s="195">
        <v>0.77000000000000002</v>
      </c>
      <c r="P533" s="195">
        <f>O533*H533</f>
        <v>77</v>
      </c>
      <c r="Q533" s="195">
        <v>0</v>
      </c>
      <c r="R533" s="195">
        <f>Q533*H533</f>
        <v>0</v>
      </c>
      <c r="S533" s="195">
        <v>0</v>
      </c>
      <c r="T533" s="196">
        <f>S533*H533</f>
        <v>0</v>
      </c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R533" s="197" t="s">
        <v>130</v>
      </c>
      <c r="AT533" s="197" t="s">
        <v>125</v>
      </c>
      <c r="AU533" s="197" t="s">
        <v>80</v>
      </c>
      <c r="AY533" s="14" t="s">
        <v>124</v>
      </c>
      <c r="BE533" s="198">
        <f>IF(N533="základní",J533,0)</f>
        <v>59117</v>
      </c>
      <c r="BF533" s="198">
        <f>IF(N533="snížená",J533,0)</f>
        <v>0</v>
      </c>
      <c r="BG533" s="198">
        <f>IF(N533="zákl. přenesená",J533,0)</f>
        <v>0</v>
      </c>
      <c r="BH533" s="198">
        <f>IF(N533="sníž. přenesená",J533,0)</f>
        <v>0</v>
      </c>
      <c r="BI533" s="198">
        <f>IF(N533="nulová",J533,0)</f>
        <v>0</v>
      </c>
      <c r="BJ533" s="14" t="s">
        <v>78</v>
      </c>
      <c r="BK533" s="198">
        <f>ROUND(I533*H533,2)</f>
        <v>59117</v>
      </c>
      <c r="BL533" s="14" t="s">
        <v>130</v>
      </c>
      <c r="BM533" s="197" t="s">
        <v>999</v>
      </c>
    </row>
    <row r="534" s="2" customFormat="1">
      <c r="A534" s="29"/>
      <c r="B534" s="30"/>
      <c r="C534" s="31"/>
      <c r="D534" s="199" t="s">
        <v>132</v>
      </c>
      <c r="E534" s="31"/>
      <c r="F534" s="200" t="s">
        <v>998</v>
      </c>
      <c r="G534" s="31"/>
      <c r="H534" s="31"/>
      <c r="I534" s="31"/>
      <c r="J534" s="31"/>
      <c r="K534" s="31"/>
      <c r="L534" s="35"/>
      <c r="M534" s="201"/>
      <c r="N534" s="202"/>
      <c r="O534" s="74"/>
      <c r="P534" s="74"/>
      <c r="Q534" s="74"/>
      <c r="R534" s="74"/>
      <c r="S534" s="74"/>
      <c r="T534" s="75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T534" s="14" t="s">
        <v>132</v>
      </c>
      <c r="AU534" s="14" t="s">
        <v>80</v>
      </c>
    </row>
    <row r="535" s="2" customFormat="1" ht="66.75" customHeight="1">
      <c r="A535" s="29"/>
      <c r="B535" s="30"/>
      <c r="C535" s="187" t="s">
        <v>1000</v>
      </c>
      <c r="D535" s="187" t="s">
        <v>125</v>
      </c>
      <c r="E535" s="188" t="s">
        <v>1001</v>
      </c>
      <c r="F535" s="189" t="s">
        <v>1002</v>
      </c>
      <c r="G535" s="190" t="s">
        <v>138</v>
      </c>
      <c r="H535" s="191">
        <v>100</v>
      </c>
      <c r="I535" s="192">
        <v>682.97000000000003</v>
      </c>
      <c r="J535" s="192">
        <f>ROUND(I535*H535,2)</f>
        <v>68297</v>
      </c>
      <c r="K535" s="189" t="s">
        <v>17</v>
      </c>
      <c r="L535" s="35"/>
      <c r="M535" s="193" t="s">
        <v>17</v>
      </c>
      <c r="N535" s="194" t="s">
        <v>41</v>
      </c>
      <c r="O535" s="195">
        <v>0.90000000000000002</v>
      </c>
      <c r="P535" s="195">
        <f>O535*H535</f>
        <v>90</v>
      </c>
      <c r="Q535" s="195">
        <v>0</v>
      </c>
      <c r="R535" s="195">
        <f>Q535*H535</f>
        <v>0</v>
      </c>
      <c r="S535" s="195">
        <v>0</v>
      </c>
      <c r="T535" s="196">
        <f>S535*H535</f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197" t="s">
        <v>130</v>
      </c>
      <c r="AT535" s="197" t="s">
        <v>125</v>
      </c>
      <c r="AU535" s="197" t="s">
        <v>80</v>
      </c>
      <c r="AY535" s="14" t="s">
        <v>124</v>
      </c>
      <c r="BE535" s="198">
        <f>IF(N535="základní",J535,0)</f>
        <v>68297</v>
      </c>
      <c r="BF535" s="198">
        <f>IF(N535="snížená",J535,0)</f>
        <v>0</v>
      </c>
      <c r="BG535" s="198">
        <f>IF(N535="zákl. přenesená",J535,0)</f>
        <v>0</v>
      </c>
      <c r="BH535" s="198">
        <f>IF(N535="sníž. přenesená",J535,0)</f>
        <v>0</v>
      </c>
      <c r="BI535" s="198">
        <f>IF(N535="nulová",J535,0)</f>
        <v>0</v>
      </c>
      <c r="BJ535" s="14" t="s">
        <v>78</v>
      </c>
      <c r="BK535" s="198">
        <f>ROUND(I535*H535,2)</f>
        <v>68297</v>
      </c>
      <c r="BL535" s="14" t="s">
        <v>130</v>
      </c>
      <c r="BM535" s="197" t="s">
        <v>1003</v>
      </c>
    </row>
    <row r="536" s="2" customFormat="1">
      <c r="A536" s="29"/>
      <c r="B536" s="30"/>
      <c r="C536" s="31"/>
      <c r="D536" s="199" t="s">
        <v>132</v>
      </c>
      <c r="E536" s="31"/>
      <c r="F536" s="200" t="s">
        <v>1004</v>
      </c>
      <c r="G536" s="31"/>
      <c r="H536" s="31"/>
      <c r="I536" s="31"/>
      <c r="J536" s="31"/>
      <c r="K536" s="31"/>
      <c r="L536" s="35"/>
      <c r="M536" s="201"/>
      <c r="N536" s="202"/>
      <c r="O536" s="74"/>
      <c r="P536" s="74"/>
      <c r="Q536" s="74"/>
      <c r="R536" s="74"/>
      <c r="S536" s="74"/>
      <c r="T536" s="75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T536" s="14" t="s">
        <v>132</v>
      </c>
      <c r="AU536" s="14" t="s">
        <v>80</v>
      </c>
    </row>
    <row r="537" s="2" customFormat="1" ht="66.75" customHeight="1">
      <c r="A537" s="29"/>
      <c r="B537" s="30"/>
      <c r="C537" s="187" t="s">
        <v>1005</v>
      </c>
      <c r="D537" s="187" t="s">
        <v>125</v>
      </c>
      <c r="E537" s="188" t="s">
        <v>1006</v>
      </c>
      <c r="F537" s="189" t="s">
        <v>1007</v>
      </c>
      <c r="G537" s="190" t="s">
        <v>138</v>
      </c>
      <c r="H537" s="191">
        <v>100</v>
      </c>
      <c r="I537" s="192">
        <v>530.53999999999996</v>
      </c>
      <c r="J537" s="192">
        <f>ROUND(I537*H537,2)</f>
        <v>53054</v>
      </c>
      <c r="K537" s="189" t="s">
        <v>17</v>
      </c>
      <c r="L537" s="35"/>
      <c r="M537" s="193" t="s">
        <v>17</v>
      </c>
      <c r="N537" s="194" t="s">
        <v>41</v>
      </c>
      <c r="O537" s="195">
        <v>0.69999999999999996</v>
      </c>
      <c r="P537" s="195">
        <f>O537*H537</f>
        <v>70</v>
      </c>
      <c r="Q537" s="195">
        <v>0</v>
      </c>
      <c r="R537" s="195">
        <f>Q537*H537</f>
        <v>0</v>
      </c>
      <c r="S537" s="195">
        <v>0</v>
      </c>
      <c r="T537" s="196">
        <f>S537*H537</f>
        <v>0</v>
      </c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R537" s="197" t="s">
        <v>130</v>
      </c>
      <c r="AT537" s="197" t="s">
        <v>125</v>
      </c>
      <c r="AU537" s="197" t="s">
        <v>80</v>
      </c>
      <c r="AY537" s="14" t="s">
        <v>124</v>
      </c>
      <c r="BE537" s="198">
        <f>IF(N537="základní",J537,0)</f>
        <v>53054</v>
      </c>
      <c r="BF537" s="198">
        <f>IF(N537="snížená",J537,0)</f>
        <v>0</v>
      </c>
      <c r="BG537" s="198">
        <f>IF(N537="zákl. přenesená",J537,0)</f>
        <v>0</v>
      </c>
      <c r="BH537" s="198">
        <f>IF(N537="sníž. přenesená",J537,0)</f>
        <v>0</v>
      </c>
      <c r="BI537" s="198">
        <f>IF(N537="nulová",J537,0)</f>
        <v>0</v>
      </c>
      <c r="BJ537" s="14" t="s">
        <v>78</v>
      </c>
      <c r="BK537" s="198">
        <f>ROUND(I537*H537,2)</f>
        <v>53054</v>
      </c>
      <c r="BL537" s="14" t="s">
        <v>130</v>
      </c>
      <c r="BM537" s="197" t="s">
        <v>1008</v>
      </c>
    </row>
    <row r="538" s="2" customFormat="1">
      <c r="A538" s="29"/>
      <c r="B538" s="30"/>
      <c r="C538" s="31"/>
      <c r="D538" s="199" t="s">
        <v>132</v>
      </c>
      <c r="E538" s="31"/>
      <c r="F538" s="200" t="s">
        <v>1009</v>
      </c>
      <c r="G538" s="31"/>
      <c r="H538" s="31"/>
      <c r="I538" s="31"/>
      <c r="J538" s="31"/>
      <c r="K538" s="31"/>
      <c r="L538" s="35"/>
      <c r="M538" s="201"/>
      <c r="N538" s="202"/>
      <c r="O538" s="74"/>
      <c r="P538" s="74"/>
      <c r="Q538" s="74"/>
      <c r="R538" s="74"/>
      <c r="S538" s="74"/>
      <c r="T538" s="75"/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T538" s="14" t="s">
        <v>132</v>
      </c>
      <c r="AU538" s="14" t="s">
        <v>80</v>
      </c>
    </row>
    <row r="539" s="2" customFormat="1" ht="66.75" customHeight="1">
      <c r="A539" s="29"/>
      <c r="B539" s="30"/>
      <c r="C539" s="187" t="s">
        <v>1010</v>
      </c>
      <c r="D539" s="187" t="s">
        <v>125</v>
      </c>
      <c r="E539" s="188" t="s">
        <v>1011</v>
      </c>
      <c r="F539" s="189" t="s">
        <v>1012</v>
      </c>
      <c r="G539" s="190" t="s">
        <v>138</v>
      </c>
      <c r="H539" s="191">
        <v>100</v>
      </c>
      <c r="I539" s="192">
        <v>618.13</v>
      </c>
      <c r="J539" s="192">
        <f>ROUND(I539*H539,2)</f>
        <v>61813</v>
      </c>
      <c r="K539" s="189" t="s">
        <v>17</v>
      </c>
      <c r="L539" s="35"/>
      <c r="M539" s="193" t="s">
        <v>17</v>
      </c>
      <c r="N539" s="194" t="s">
        <v>41</v>
      </c>
      <c r="O539" s="195">
        <v>0.97699999999999998</v>
      </c>
      <c r="P539" s="195">
        <f>O539*H539</f>
        <v>97.700000000000003</v>
      </c>
      <c r="Q539" s="195">
        <v>0</v>
      </c>
      <c r="R539" s="195">
        <f>Q539*H539</f>
        <v>0</v>
      </c>
      <c r="S539" s="195">
        <v>0</v>
      </c>
      <c r="T539" s="196">
        <f>S539*H539</f>
        <v>0</v>
      </c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R539" s="197" t="s">
        <v>130</v>
      </c>
      <c r="AT539" s="197" t="s">
        <v>125</v>
      </c>
      <c r="AU539" s="197" t="s">
        <v>80</v>
      </c>
      <c r="AY539" s="14" t="s">
        <v>124</v>
      </c>
      <c r="BE539" s="198">
        <f>IF(N539="základní",J539,0)</f>
        <v>61813</v>
      </c>
      <c r="BF539" s="198">
        <f>IF(N539="snížená",J539,0)</f>
        <v>0</v>
      </c>
      <c r="BG539" s="198">
        <f>IF(N539="zákl. přenesená",J539,0)</f>
        <v>0</v>
      </c>
      <c r="BH539" s="198">
        <f>IF(N539="sníž. přenesená",J539,0)</f>
        <v>0</v>
      </c>
      <c r="BI539" s="198">
        <f>IF(N539="nulová",J539,0)</f>
        <v>0</v>
      </c>
      <c r="BJ539" s="14" t="s">
        <v>78</v>
      </c>
      <c r="BK539" s="198">
        <f>ROUND(I539*H539,2)</f>
        <v>61813</v>
      </c>
      <c r="BL539" s="14" t="s">
        <v>130</v>
      </c>
      <c r="BM539" s="197" t="s">
        <v>1013</v>
      </c>
    </row>
    <row r="540" s="2" customFormat="1">
      <c r="A540" s="29"/>
      <c r="B540" s="30"/>
      <c r="C540" s="31"/>
      <c r="D540" s="199" t="s">
        <v>132</v>
      </c>
      <c r="E540" s="31"/>
      <c r="F540" s="200" t="s">
        <v>1012</v>
      </c>
      <c r="G540" s="31"/>
      <c r="H540" s="31"/>
      <c r="I540" s="31"/>
      <c r="J540" s="31"/>
      <c r="K540" s="31"/>
      <c r="L540" s="35"/>
      <c r="M540" s="201"/>
      <c r="N540" s="202"/>
      <c r="O540" s="74"/>
      <c r="P540" s="74"/>
      <c r="Q540" s="74"/>
      <c r="R540" s="74"/>
      <c r="S540" s="74"/>
      <c r="T540" s="75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T540" s="14" t="s">
        <v>132</v>
      </c>
      <c r="AU540" s="14" t="s">
        <v>80</v>
      </c>
    </row>
    <row r="541" s="2" customFormat="1" ht="49.05" customHeight="1">
      <c r="A541" s="29"/>
      <c r="B541" s="30"/>
      <c r="C541" s="187" t="s">
        <v>1014</v>
      </c>
      <c r="D541" s="187" t="s">
        <v>125</v>
      </c>
      <c r="E541" s="188" t="s">
        <v>1015</v>
      </c>
      <c r="F541" s="189" t="s">
        <v>1016</v>
      </c>
      <c r="G541" s="190" t="s">
        <v>138</v>
      </c>
      <c r="H541" s="191">
        <v>100</v>
      </c>
      <c r="I541" s="192">
        <v>218.28</v>
      </c>
      <c r="J541" s="192">
        <f>ROUND(I541*H541,2)</f>
        <v>21828</v>
      </c>
      <c r="K541" s="189" t="s">
        <v>17</v>
      </c>
      <c r="L541" s="35"/>
      <c r="M541" s="193" t="s">
        <v>17</v>
      </c>
      <c r="N541" s="194" t="s">
        <v>41</v>
      </c>
      <c r="O541" s="195">
        <v>0.34499999999999997</v>
      </c>
      <c r="P541" s="195">
        <f>O541*H541</f>
        <v>34.5</v>
      </c>
      <c r="Q541" s="195">
        <v>0</v>
      </c>
      <c r="R541" s="195">
        <f>Q541*H541</f>
        <v>0</v>
      </c>
      <c r="S541" s="195">
        <v>0</v>
      </c>
      <c r="T541" s="196">
        <f>S541*H541</f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197" t="s">
        <v>130</v>
      </c>
      <c r="AT541" s="197" t="s">
        <v>125</v>
      </c>
      <c r="AU541" s="197" t="s">
        <v>80</v>
      </c>
      <c r="AY541" s="14" t="s">
        <v>124</v>
      </c>
      <c r="BE541" s="198">
        <f>IF(N541="základní",J541,0)</f>
        <v>21828</v>
      </c>
      <c r="BF541" s="198">
        <f>IF(N541="snížená",J541,0)</f>
        <v>0</v>
      </c>
      <c r="BG541" s="198">
        <f>IF(N541="zákl. přenesená",J541,0)</f>
        <v>0</v>
      </c>
      <c r="BH541" s="198">
        <f>IF(N541="sníž. přenesená",J541,0)</f>
        <v>0</v>
      </c>
      <c r="BI541" s="198">
        <f>IF(N541="nulová",J541,0)</f>
        <v>0</v>
      </c>
      <c r="BJ541" s="14" t="s">
        <v>78</v>
      </c>
      <c r="BK541" s="198">
        <f>ROUND(I541*H541,2)</f>
        <v>21828</v>
      </c>
      <c r="BL541" s="14" t="s">
        <v>130</v>
      </c>
      <c r="BM541" s="197" t="s">
        <v>1017</v>
      </c>
    </row>
    <row r="542" s="2" customFormat="1">
      <c r="A542" s="29"/>
      <c r="B542" s="30"/>
      <c r="C542" s="31"/>
      <c r="D542" s="199" t="s">
        <v>132</v>
      </c>
      <c r="E542" s="31"/>
      <c r="F542" s="200" t="s">
        <v>1016</v>
      </c>
      <c r="G542" s="31"/>
      <c r="H542" s="31"/>
      <c r="I542" s="31"/>
      <c r="J542" s="31"/>
      <c r="K542" s="31"/>
      <c r="L542" s="35"/>
      <c r="M542" s="201"/>
      <c r="N542" s="202"/>
      <c r="O542" s="74"/>
      <c r="P542" s="74"/>
      <c r="Q542" s="74"/>
      <c r="R542" s="74"/>
      <c r="S542" s="74"/>
      <c r="T542" s="75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T542" s="14" t="s">
        <v>132</v>
      </c>
      <c r="AU542" s="14" t="s">
        <v>80</v>
      </c>
    </row>
    <row r="543" s="2" customFormat="1" ht="66.75" customHeight="1">
      <c r="A543" s="29"/>
      <c r="B543" s="30"/>
      <c r="C543" s="187" t="s">
        <v>1018</v>
      </c>
      <c r="D543" s="187" t="s">
        <v>125</v>
      </c>
      <c r="E543" s="188" t="s">
        <v>1019</v>
      </c>
      <c r="F543" s="189" t="s">
        <v>1020</v>
      </c>
      <c r="G543" s="190" t="s">
        <v>198</v>
      </c>
      <c r="H543" s="191">
        <v>20</v>
      </c>
      <c r="I543" s="192">
        <v>1324.28</v>
      </c>
      <c r="J543" s="192">
        <f>ROUND(I543*H543,2)</f>
        <v>26485.599999999999</v>
      </c>
      <c r="K543" s="189" t="s">
        <v>17</v>
      </c>
      <c r="L543" s="35"/>
      <c r="M543" s="193" t="s">
        <v>17</v>
      </c>
      <c r="N543" s="194" t="s">
        <v>41</v>
      </c>
      <c r="O543" s="195">
        <v>2.27</v>
      </c>
      <c r="P543" s="195">
        <f>O543*H543</f>
        <v>45.399999999999999</v>
      </c>
      <c r="Q543" s="195">
        <v>0</v>
      </c>
      <c r="R543" s="195">
        <f>Q543*H543</f>
        <v>0</v>
      </c>
      <c r="S543" s="195">
        <v>0</v>
      </c>
      <c r="T543" s="196">
        <f>S543*H543</f>
        <v>0</v>
      </c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R543" s="197" t="s">
        <v>130</v>
      </c>
      <c r="AT543" s="197" t="s">
        <v>125</v>
      </c>
      <c r="AU543" s="197" t="s">
        <v>80</v>
      </c>
      <c r="AY543" s="14" t="s">
        <v>124</v>
      </c>
      <c r="BE543" s="198">
        <f>IF(N543="základní",J543,0)</f>
        <v>26485.599999999999</v>
      </c>
      <c r="BF543" s="198">
        <f>IF(N543="snížená",J543,0)</f>
        <v>0</v>
      </c>
      <c r="BG543" s="198">
        <f>IF(N543="zákl. přenesená",J543,0)</f>
        <v>0</v>
      </c>
      <c r="BH543" s="198">
        <f>IF(N543="sníž. přenesená",J543,0)</f>
        <v>0</v>
      </c>
      <c r="BI543" s="198">
        <f>IF(N543="nulová",J543,0)</f>
        <v>0</v>
      </c>
      <c r="BJ543" s="14" t="s">
        <v>78</v>
      </c>
      <c r="BK543" s="198">
        <f>ROUND(I543*H543,2)</f>
        <v>26485.599999999999</v>
      </c>
      <c r="BL543" s="14" t="s">
        <v>130</v>
      </c>
      <c r="BM543" s="197" t="s">
        <v>1021</v>
      </c>
    </row>
    <row r="544" s="2" customFormat="1">
      <c r="A544" s="29"/>
      <c r="B544" s="30"/>
      <c r="C544" s="31"/>
      <c r="D544" s="199" t="s">
        <v>132</v>
      </c>
      <c r="E544" s="31"/>
      <c r="F544" s="200" t="s">
        <v>1020</v>
      </c>
      <c r="G544" s="31"/>
      <c r="H544" s="31"/>
      <c r="I544" s="31"/>
      <c r="J544" s="31"/>
      <c r="K544" s="31"/>
      <c r="L544" s="35"/>
      <c r="M544" s="201"/>
      <c r="N544" s="202"/>
      <c r="O544" s="74"/>
      <c r="P544" s="74"/>
      <c r="Q544" s="74"/>
      <c r="R544" s="74"/>
      <c r="S544" s="74"/>
      <c r="T544" s="75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T544" s="14" t="s">
        <v>132</v>
      </c>
      <c r="AU544" s="14" t="s">
        <v>80</v>
      </c>
    </row>
    <row r="545" s="2" customFormat="1" ht="76.35" customHeight="1">
      <c r="A545" s="29"/>
      <c r="B545" s="30"/>
      <c r="C545" s="187" t="s">
        <v>1022</v>
      </c>
      <c r="D545" s="187" t="s">
        <v>125</v>
      </c>
      <c r="E545" s="188" t="s">
        <v>1023</v>
      </c>
      <c r="F545" s="189" t="s">
        <v>1024</v>
      </c>
      <c r="G545" s="190" t="s">
        <v>138</v>
      </c>
      <c r="H545" s="191">
        <v>50</v>
      </c>
      <c r="I545" s="192">
        <v>2530.73</v>
      </c>
      <c r="J545" s="192">
        <f>ROUND(I545*H545,2)</f>
        <v>126536.5</v>
      </c>
      <c r="K545" s="189" t="s">
        <v>17</v>
      </c>
      <c r="L545" s="35"/>
      <c r="M545" s="193" t="s">
        <v>17</v>
      </c>
      <c r="N545" s="194" t="s">
        <v>41</v>
      </c>
      <c r="O545" s="195">
        <v>4</v>
      </c>
      <c r="P545" s="195">
        <f>O545*H545</f>
        <v>200</v>
      </c>
      <c r="Q545" s="195">
        <v>0</v>
      </c>
      <c r="R545" s="195">
        <f>Q545*H545</f>
        <v>0</v>
      </c>
      <c r="S545" s="195">
        <v>0</v>
      </c>
      <c r="T545" s="196">
        <f>S545*H545</f>
        <v>0</v>
      </c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R545" s="197" t="s">
        <v>130</v>
      </c>
      <c r="AT545" s="197" t="s">
        <v>125</v>
      </c>
      <c r="AU545" s="197" t="s">
        <v>80</v>
      </c>
      <c r="AY545" s="14" t="s">
        <v>124</v>
      </c>
      <c r="BE545" s="198">
        <f>IF(N545="základní",J545,0)</f>
        <v>126536.5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14" t="s">
        <v>78</v>
      </c>
      <c r="BK545" s="198">
        <f>ROUND(I545*H545,2)</f>
        <v>126536.5</v>
      </c>
      <c r="BL545" s="14" t="s">
        <v>130</v>
      </c>
      <c r="BM545" s="197" t="s">
        <v>1025</v>
      </c>
    </row>
    <row r="546" s="2" customFormat="1">
      <c r="A546" s="29"/>
      <c r="B546" s="30"/>
      <c r="C546" s="31"/>
      <c r="D546" s="199" t="s">
        <v>132</v>
      </c>
      <c r="E546" s="31"/>
      <c r="F546" s="200" t="s">
        <v>1024</v>
      </c>
      <c r="G546" s="31"/>
      <c r="H546" s="31"/>
      <c r="I546" s="31"/>
      <c r="J546" s="31"/>
      <c r="K546" s="31"/>
      <c r="L546" s="35"/>
      <c r="M546" s="201"/>
      <c r="N546" s="202"/>
      <c r="O546" s="74"/>
      <c r="P546" s="74"/>
      <c r="Q546" s="74"/>
      <c r="R546" s="74"/>
      <c r="S546" s="74"/>
      <c r="T546" s="75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T546" s="14" t="s">
        <v>132</v>
      </c>
      <c r="AU546" s="14" t="s">
        <v>80</v>
      </c>
    </row>
    <row r="547" s="2" customFormat="1" ht="76.35" customHeight="1">
      <c r="A547" s="29"/>
      <c r="B547" s="30"/>
      <c r="C547" s="187" t="s">
        <v>1026</v>
      </c>
      <c r="D547" s="187" t="s">
        <v>125</v>
      </c>
      <c r="E547" s="188" t="s">
        <v>1027</v>
      </c>
      <c r="F547" s="189" t="s">
        <v>1028</v>
      </c>
      <c r="G547" s="190" t="s">
        <v>138</v>
      </c>
      <c r="H547" s="191">
        <v>50</v>
      </c>
      <c r="I547" s="192">
        <v>1518.4400000000001</v>
      </c>
      <c r="J547" s="192">
        <f>ROUND(I547*H547,2)</f>
        <v>75922</v>
      </c>
      <c r="K547" s="189" t="s">
        <v>17</v>
      </c>
      <c r="L547" s="35"/>
      <c r="M547" s="193" t="s">
        <v>17</v>
      </c>
      <c r="N547" s="194" t="s">
        <v>41</v>
      </c>
      <c r="O547" s="195">
        <v>2.3999999999999999</v>
      </c>
      <c r="P547" s="195">
        <f>O547*H547</f>
        <v>120</v>
      </c>
      <c r="Q547" s="195">
        <v>0</v>
      </c>
      <c r="R547" s="195">
        <f>Q547*H547</f>
        <v>0</v>
      </c>
      <c r="S547" s="195">
        <v>0</v>
      </c>
      <c r="T547" s="196">
        <f>S547*H547</f>
        <v>0</v>
      </c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R547" s="197" t="s">
        <v>130</v>
      </c>
      <c r="AT547" s="197" t="s">
        <v>125</v>
      </c>
      <c r="AU547" s="197" t="s">
        <v>80</v>
      </c>
      <c r="AY547" s="14" t="s">
        <v>124</v>
      </c>
      <c r="BE547" s="198">
        <f>IF(N547="základní",J547,0)</f>
        <v>75922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14" t="s">
        <v>78</v>
      </c>
      <c r="BK547" s="198">
        <f>ROUND(I547*H547,2)</f>
        <v>75922</v>
      </c>
      <c r="BL547" s="14" t="s">
        <v>130</v>
      </c>
      <c r="BM547" s="197" t="s">
        <v>1029</v>
      </c>
    </row>
    <row r="548" s="2" customFormat="1">
      <c r="A548" s="29"/>
      <c r="B548" s="30"/>
      <c r="C548" s="31"/>
      <c r="D548" s="199" t="s">
        <v>132</v>
      </c>
      <c r="E548" s="31"/>
      <c r="F548" s="200" t="s">
        <v>1028</v>
      </c>
      <c r="G548" s="31"/>
      <c r="H548" s="31"/>
      <c r="I548" s="31"/>
      <c r="J548" s="31"/>
      <c r="K548" s="31"/>
      <c r="L548" s="35"/>
      <c r="M548" s="201"/>
      <c r="N548" s="202"/>
      <c r="O548" s="74"/>
      <c r="P548" s="74"/>
      <c r="Q548" s="74"/>
      <c r="R548" s="74"/>
      <c r="S548" s="74"/>
      <c r="T548" s="75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T548" s="14" t="s">
        <v>132</v>
      </c>
      <c r="AU548" s="14" t="s">
        <v>80</v>
      </c>
    </row>
    <row r="549" s="12" customFormat="1" ht="25.92" customHeight="1">
      <c r="A549" s="12"/>
      <c r="B549" s="174"/>
      <c r="C549" s="175"/>
      <c r="D549" s="176" t="s">
        <v>69</v>
      </c>
      <c r="E549" s="177" t="s">
        <v>1030</v>
      </c>
      <c r="F549" s="177" t="s">
        <v>1031</v>
      </c>
      <c r="G549" s="175"/>
      <c r="H549" s="175"/>
      <c r="I549" s="175"/>
      <c r="J549" s="178">
        <f>BK549</f>
        <v>1066342</v>
      </c>
      <c r="K549" s="175"/>
      <c r="L549" s="179"/>
      <c r="M549" s="180"/>
      <c r="N549" s="181"/>
      <c r="O549" s="181"/>
      <c r="P549" s="182">
        <f>SUM(P550:P571)</f>
        <v>0</v>
      </c>
      <c r="Q549" s="181"/>
      <c r="R549" s="182">
        <f>SUM(R550:R571)</f>
        <v>0</v>
      </c>
      <c r="S549" s="181"/>
      <c r="T549" s="183">
        <f>SUM(T550:T571)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184" t="s">
        <v>130</v>
      </c>
      <c r="AT549" s="185" t="s">
        <v>69</v>
      </c>
      <c r="AU549" s="185" t="s">
        <v>70</v>
      </c>
      <c r="AY549" s="184" t="s">
        <v>124</v>
      </c>
      <c r="BK549" s="186">
        <f>SUM(BK550:BK571)</f>
        <v>1066342</v>
      </c>
    </row>
    <row r="550" s="2" customFormat="1" ht="37.8" customHeight="1">
      <c r="A550" s="29"/>
      <c r="B550" s="30"/>
      <c r="C550" s="187" t="s">
        <v>1032</v>
      </c>
      <c r="D550" s="187" t="s">
        <v>125</v>
      </c>
      <c r="E550" s="188" t="s">
        <v>1033</v>
      </c>
      <c r="F550" s="189" t="s">
        <v>1034</v>
      </c>
      <c r="G550" s="190" t="s">
        <v>192</v>
      </c>
      <c r="H550" s="191">
        <v>200</v>
      </c>
      <c r="I550" s="192">
        <v>596</v>
      </c>
      <c r="J550" s="192">
        <f>ROUND(I550*H550,2)</f>
        <v>119200</v>
      </c>
      <c r="K550" s="189" t="s">
        <v>1035</v>
      </c>
      <c r="L550" s="35"/>
      <c r="M550" s="193" t="s">
        <v>17</v>
      </c>
      <c r="N550" s="194" t="s">
        <v>41</v>
      </c>
      <c r="O550" s="195">
        <v>0</v>
      </c>
      <c r="P550" s="195">
        <f>O550*H550</f>
        <v>0</v>
      </c>
      <c r="Q550" s="195">
        <v>0</v>
      </c>
      <c r="R550" s="195">
        <f>Q550*H550</f>
        <v>0</v>
      </c>
      <c r="S550" s="195">
        <v>0</v>
      </c>
      <c r="T550" s="196">
        <f>S550*H550</f>
        <v>0</v>
      </c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R550" s="197" t="s">
        <v>552</v>
      </c>
      <c r="AT550" s="197" t="s">
        <v>125</v>
      </c>
      <c r="AU550" s="197" t="s">
        <v>78</v>
      </c>
      <c r="AY550" s="14" t="s">
        <v>124</v>
      </c>
      <c r="BE550" s="198">
        <f>IF(N550="základní",J550,0)</f>
        <v>119200</v>
      </c>
      <c r="BF550" s="198">
        <f>IF(N550="snížená",J550,0)</f>
        <v>0</v>
      </c>
      <c r="BG550" s="198">
        <f>IF(N550="zákl. přenesená",J550,0)</f>
        <v>0</v>
      </c>
      <c r="BH550" s="198">
        <f>IF(N550="sníž. přenesená",J550,0)</f>
        <v>0</v>
      </c>
      <c r="BI550" s="198">
        <f>IF(N550="nulová",J550,0)</f>
        <v>0</v>
      </c>
      <c r="BJ550" s="14" t="s">
        <v>78</v>
      </c>
      <c r="BK550" s="198">
        <f>ROUND(I550*H550,2)</f>
        <v>119200</v>
      </c>
      <c r="BL550" s="14" t="s">
        <v>552</v>
      </c>
      <c r="BM550" s="197" t="s">
        <v>1036</v>
      </c>
    </row>
    <row r="551" s="2" customFormat="1">
      <c r="A551" s="29"/>
      <c r="B551" s="30"/>
      <c r="C551" s="31"/>
      <c r="D551" s="199" t="s">
        <v>132</v>
      </c>
      <c r="E551" s="31"/>
      <c r="F551" s="200" t="s">
        <v>1037</v>
      </c>
      <c r="G551" s="31"/>
      <c r="H551" s="31"/>
      <c r="I551" s="31"/>
      <c r="J551" s="31"/>
      <c r="K551" s="31"/>
      <c r="L551" s="35"/>
      <c r="M551" s="201"/>
      <c r="N551" s="202"/>
      <c r="O551" s="74"/>
      <c r="P551" s="74"/>
      <c r="Q551" s="74"/>
      <c r="R551" s="74"/>
      <c r="S551" s="74"/>
      <c r="T551" s="75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T551" s="14" t="s">
        <v>132</v>
      </c>
      <c r="AU551" s="14" t="s">
        <v>78</v>
      </c>
    </row>
    <row r="552" s="2" customFormat="1" ht="37.8" customHeight="1">
      <c r="A552" s="29"/>
      <c r="B552" s="30"/>
      <c r="C552" s="205" t="s">
        <v>1038</v>
      </c>
      <c r="D552" s="205" t="s">
        <v>209</v>
      </c>
      <c r="E552" s="206" t="s">
        <v>1039</v>
      </c>
      <c r="F552" s="207" t="s">
        <v>1040</v>
      </c>
      <c r="G552" s="208" t="s">
        <v>192</v>
      </c>
      <c r="H552" s="209">
        <v>1000</v>
      </c>
      <c r="I552" s="210">
        <v>4.4000000000000004</v>
      </c>
      <c r="J552" s="210">
        <f>ROUND(I552*H552,2)</f>
        <v>4400</v>
      </c>
      <c r="K552" s="207" t="s">
        <v>1035</v>
      </c>
      <c r="L552" s="211"/>
      <c r="M552" s="212" t="s">
        <v>17</v>
      </c>
      <c r="N552" s="213" t="s">
        <v>41</v>
      </c>
      <c r="O552" s="195">
        <v>0</v>
      </c>
      <c r="P552" s="195">
        <f>O552*H552</f>
        <v>0</v>
      </c>
      <c r="Q552" s="195">
        <v>0</v>
      </c>
      <c r="R552" s="195">
        <f>Q552*H552</f>
        <v>0</v>
      </c>
      <c r="S552" s="195">
        <v>0</v>
      </c>
      <c r="T552" s="196">
        <f>S552*H552</f>
        <v>0</v>
      </c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R552" s="197" t="s">
        <v>552</v>
      </c>
      <c r="AT552" s="197" t="s">
        <v>209</v>
      </c>
      <c r="AU552" s="197" t="s">
        <v>78</v>
      </c>
      <c r="AY552" s="14" t="s">
        <v>124</v>
      </c>
      <c r="BE552" s="198">
        <f>IF(N552="základní",J552,0)</f>
        <v>4400</v>
      </c>
      <c r="BF552" s="198">
        <f>IF(N552="snížená",J552,0)</f>
        <v>0</v>
      </c>
      <c r="BG552" s="198">
        <f>IF(N552="zákl. přenesená",J552,0)</f>
        <v>0</v>
      </c>
      <c r="BH552" s="198">
        <f>IF(N552="sníž. přenesená",J552,0)</f>
        <v>0</v>
      </c>
      <c r="BI552" s="198">
        <f>IF(N552="nulová",J552,0)</f>
        <v>0</v>
      </c>
      <c r="BJ552" s="14" t="s">
        <v>78</v>
      </c>
      <c r="BK552" s="198">
        <f>ROUND(I552*H552,2)</f>
        <v>4400</v>
      </c>
      <c r="BL552" s="14" t="s">
        <v>552</v>
      </c>
      <c r="BM552" s="197" t="s">
        <v>1041</v>
      </c>
    </row>
    <row r="553" s="2" customFormat="1">
      <c r="A553" s="29"/>
      <c r="B553" s="30"/>
      <c r="C553" s="31"/>
      <c r="D553" s="199" t="s">
        <v>132</v>
      </c>
      <c r="E553" s="31"/>
      <c r="F553" s="200" t="s">
        <v>1040</v>
      </c>
      <c r="G553" s="31"/>
      <c r="H553" s="31"/>
      <c r="I553" s="31"/>
      <c r="J553" s="31"/>
      <c r="K553" s="31"/>
      <c r="L553" s="35"/>
      <c r="M553" s="201"/>
      <c r="N553" s="202"/>
      <c r="O553" s="74"/>
      <c r="P553" s="74"/>
      <c r="Q553" s="74"/>
      <c r="R553" s="74"/>
      <c r="S553" s="74"/>
      <c r="T553" s="75"/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T553" s="14" t="s">
        <v>132</v>
      </c>
      <c r="AU553" s="14" t="s">
        <v>78</v>
      </c>
    </row>
    <row r="554" s="2" customFormat="1" ht="16.5" customHeight="1">
      <c r="A554" s="29"/>
      <c r="B554" s="30"/>
      <c r="C554" s="187" t="s">
        <v>1042</v>
      </c>
      <c r="D554" s="187" t="s">
        <v>125</v>
      </c>
      <c r="E554" s="188" t="s">
        <v>1043</v>
      </c>
      <c r="F554" s="189" t="s">
        <v>1044</v>
      </c>
      <c r="G554" s="190" t="s">
        <v>192</v>
      </c>
      <c r="H554" s="191">
        <v>400</v>
      </c>
      <c r="I554" s="192">
        <v>596</v>
      </c>
      <c r="J554" s="192">
        <f>ROUND(I554*H554,2)</f>
        <v>238400</v>
      </c>
      <c r="K554" s="189" t="s">
        <v>1035</v>
      </c>
      <c r="L554" s="35"/>
      <c r="M554" s="193" t="s">
        <v>17</v>
      </c>
      <c r="N554" s="194" t="s">
        <v>41</v>
      </c>
      <c r="O554" s="195">
        <v>0</v>
      </c>
      <c r="P554" s="195">
        <f>O554*H554</f>
        <v>0</v>
      </c>
      <c r="Q554" s="195">
        <v>0</v>
      </c>
      <c r="R554" s="195">
        <f>Q554*H554</f>
        <v>0</v>
      </c>
      <c r="S554" s="195">
        <v>0</v>
      </c>
      <c r="T554" s="196">
        <f>S554*H554</f>
        <v>0</v>
      </c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R554" s="197" t="s">
        <v>552</v>
      </c>
      <c r="AT554" s="197" t="s">
        <v>125</v>
      </c>
      <c r="AU554" s="197" t="s">
        <v>78</v>
      </c>
      <c r="AY554" s="14" t="s">
        <v>124</v>
      </c>
      <c r="BE554" s="198">
        <f>IF(N554="základní",J554,0)</f>
        <v>238400</v>
      </c>
      <c r="BF554" s="198">
        <f>IF(N554="snížená",J554,0)</f>
        <v>0</v>
      </c>
      <c r="BG554" s="198">
        <f>IF(N554="zákl. přenesená",J554,0)</f>
        <v>0</v>
      </c>
      <c r="BH554" s="198">
        <f>IF(N554="sníž. přenesená",J554,0)</f>
        <v>0</v>
      </c>
      <c r="BI554" s="198">
        <f>IF(N554="nulová",J554,0)</f>
        <v>0</v>
      </c>
      <c r="BJ554" s="14" t="s">
        <v>78</v>
      </c>
      <c r="BK554" s="198">
        <f>ROUND(I554*H554,2)</f>
        <v>238400</v>
      </c>
      <c r="BL554" s="14" t="s">
        <v>552</v>
      </c>
      <c r="BM554" s="197" t="s">
        <v>1045</v>
      </c>
    </row>
    <row r="555" s="2" customFormat="1">
      <c r="A555" s="29"/>
      <c r="B555" s="30"/>
      <c r="C555" s="31"/>
      <c r="D555" s="199" t="s">
        <v>132</v>
      </c>
      <c r="E555" s="31"/>
      <c r="F555" s="200" t="s">
        <v>1046</v>
      </c>
      <c r="G555" s="31"/>
      <c r="H555" s="31"/>
      <c r="I555" s="31"/>
      <c r="J555" s="31"/>
      <c r="K555" s="31"/>
      <c r="L555" s="35"/>
      <c r="M555" s="201"/>
      <c r="N555" s="202"/>
      <c r="O555" s="74"/>
      <c r="P555" s="74"/>
      <c r="Q555" s="74"/>
      <c r="R555" s="74"/>
      <c r="S555" s="74"/>
      <c r="T555" s="75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T555" s="14" t="s">
        <v>132</v>
      </c>
      <c r="AU555" s="14" t="s">
        <v>78</v>
      </c>
    </row>
    <row r="556" s="2" customFormat="1" ht="37.8" customHeight="1">
      <c r="A556" s="29"/>
      <c r="B556" s="30"/>
      <c r="C556" s="187" t="s">
        <v>1047</v>
      </c>
      <c r="D556" s="187" t="s">
        <v>125</v>
      </c>
      <c r="E556" s="188" t="s">
        <v>1048</v>
      </c>
      <c r="F556" s="189" t="s">
        <v>1049</v>
      </c>
      <c r="G556" s="190" t="s">
        <v>128</v>
      </c>
      <c r="H556" s="191">
        <v>40</v>
      </c>
      <c r="I556" s="192">
        <v>596</v>
      </c>
      <c r="J556" s="192">
        <f>ROUND(I556*H556,2)</f>
        <v>23840</v>
      </c>
      <c r="K556" s="189" t="s">
        <v>1035</v>
      </c>
      <c r="L556" s="35"/>
      <c r="M556" s="193" t="s">
        <v>17</v>
      </c>
      <c r="N556" s="194" t="s">
        <v>41</v>
      </c>
      <c r="O556" s="195">
        <v>0</v>
      </c>
      <c r="P556" s="195">
        <f>O556*H556</f>
        <v>0</v>
      </c>
      <c r="Q556" s="195">
        <v>0</v>
      </c>
      <c r="R556" s="195">
        <f>Q556*H556</f>
        <v>0</v>
      </c>
      <c r="S556" s="195">
        <v>0</v>
      </c>
      <c r="T556" s="196">
        <f>S556*H556</f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197" t="s">
        <v>552</v>
      </c>
      <c r="AT556" s="197" t="s">
        <v>125</v>
      </c>
      <c r="AU556" s="197" t="s">
        <v>78</v>
      </c>
      <c r="AY556" s="14" t="s">
        <v>124</v>
      </c>
      <c r="BE556" s="198">
        <f>IF(N556="základní",J556,0)</f>
        <v>23840</v>
      </c>
      <c r="BF556" s="198">
        <f>IF(N556="snížená",J556,0)</f>
        <v>0</v>
      </c>
      <c r="BG556" s="198">
        <f>IF(N556="zákl. přenesená",J556,0)</f>
        <v>0</v>
      </c>
      <c r="BH556" s="198">
        <f>IF(N556="sníž. přenesená",J556,0)</f>
        <v>0</v>
      </c>
      <c r="BI556" s="198">
        <f>IF(N556="nulová",J556,0)</f>
        <v>0</v>
      </c>
      <c r="BJ556" s="14" t="s">
        <v>78</v>
      </c>
      <c r="BK556" s="198">
        <f>ROUND(I556*H556,2)</f>
        <v>23840</v>
      </c>
      <c r="BL556" s="14" t="s">
        <v>552</v>
      </c>
      <c r="BM556" s="197" t="s">
        <v>1050</v>
      </c>
    </row>
    <row r="557" s="2" customFormat="1">
      <c r="A557" s="29"/>
      <c r="B557" s="30"/>
      <c r="C557" s="31"/>
      <c r="D557" s="199" t="s">
        <v>132</v>
      </c>
      <c r="E557" s="31"/>
      <c r="F557" s="200" t="s">
        <v>1051</v>
      </c>
      <c r="G557" s="31"/>
      <c r="H557" s="31"/>
      <c r="I557" s="31"/>
      <c r="J557" s="31"/>
      <c r="K557" s="31"/>
      <c r="L557" s="35"/>
      <c r="M557" s="201"/>
      <c r="N557" s="202"/>
      <c r="O557" s="74"/>
      <c r="P557" s="74"/>
      <c r="Q557" s="74"/>
      <c r="R557" s="74"/>
      <c r="S557" s="74"/>
      <c r="T557" s="75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T557" s="14" t="s">
        <v>132</v>
      </c>
      <c r="AU557" s="14" t="s">
        <v>78</v>
      </c>
    </row>
    <row r="558" s="2" customFormat="1" ht="24.15" customHeight="1">
      <c r="A558" s="29"/>
      <c r="B558" s="30"/>
      <c r="C558" s="205" t="s">
        <v>1052</v>
      </c>
      <c r="D558" s="205" t="s">
        <v>209</v>
      </c>
      <c r="E558" s="206" t="s">
        <v>1053</v>
      </c>
      <c r="F558" s="207" t="s">
        <v>1054</v>
      </c>
      <c r="G558" s="208" t="s">
        <v>192</v>
      </c>
      <c r="H558" s="209">
        <v>200</v>
      </c>
      <c r="I558" s="210">
        <v>18.800000000000001</v>
      </c>
      <c r="J558" s="210">
        <f>ROUND(I558*H558,2)</f>
        <v>3760</v>
      </c>
      <c r="K558" s="207" t="s">
        <v>1035</v>
      </c>
      <c r="L558" s="211"/>
      <c r="M558" s="212" t="s">
        <v>17</v>
      </c>
      <c r="N558" s="213" t="s">
        <v>41</v>
      </c>
      <c r="O558" s="195">
        <v>0</v>
      </c>
      <c r="P558" s="195">
        <f>O558*H558</f>
        <v>0</v>
      </c>
      <c r="Q558" s="195">
        <v>0</v>
      </c>
      <c r="R558" s="195">
        <f>Q558*H558</f>
        <v>0</v>
      </c>
      <c r="S558" s="195">
        <v>0</v>
      </c>
      <c r="T558" s="196">
        <f>S558*H558</f>
        <v>0</v>
      </c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R558" s="197" t="s">
        <v>552</v>
      </c>
      <c r="AT558" s="197" t="s">
        <v>209</v>
      </c>
      <c r="AU558" s="197" t="s">
        <v>78</v>
      </c>
      <c r="AY558" s="14" t="s">
        <v>124</v>
      </c>
      <c r="BE558" s="198">
        <f>IF(N558="základní",J558,0)</f>
        <v>3760</v>
      </c>
      <c r="BF558" s="198">
        <f>IF(N558="snížená",J558,0)</f>
        <v>0</v>
      </c>
      <c r="BG558" s="198">
        <f>IF(N558="zákl. přenesená",J558,0)</f>
        <v>0</v>
      </c>
      <c r="BH558" s="198">
        <f>IF(N558="sníž. přenesená",J558,0)</f>
        <v>0</v>
      </c>
      <c r="BI558" s="198">
        <f>IF(N558="nulová",J558,0)</f>
        <v>0</v>
      </c>
      <c r="BJ558" s="14" t="s">
        <v>78</v>
      </c>
      <c r="BK558" s="198">
        <f>ROUND(I558*H558,2)</f>
        <v>3760</v>
      </c>
      <c r="BL558" s="14" t="s">
        <v>552</v>
      </c>
      <c r="BM558" s="197" t="s">
        <v>1055</v>
      </c>
    </row>
    <row r="559" s="2" customFormat="1">
      <c r="A559" s="29"/>
      <c r="B559" s="30"/>
      <c r="C559" s="31"/>
      <c r="D559" s="199" t="s">
        <v>132</v>
      </c>
      <c r="E559" s="31"/>
      <c r="F559" s="200" t="s">
        <v>1054</v>
      </c>
      <c r="G559" s="31"/>
      <c r="H559" s="31"/>
      <c r="I559" s="31"/>
      <c r="J559" s="31"/>
      <c r="K559" s="31"/>
      <c r="L559" s="35"/>
      <c r="M559" s="201"/>
      <c r="N559" s="202"/>
      <c r="O559" s="74"/>
      <c r="P559" s="74"/>
      <c r="Q559" s="74"/>
      <c r="R559" s="74"/>
      <c r="S559" s="74"/>
      <c r="T559" s="75"/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T559" s="14" t="s">
        <v>132</v>
      </c>
      <c r="AU559" s="14" t="s">
        <v>78</v>
      </c>
    </row>
    <row r="560" s="2" customFormat="1" ht="24.15" customHeight="1">
      <c r="A560" s="29"/>
      <c r="B560" s="30"/>
      <c r="C560" s="187" t="s">
        <v>1056</v>
      </c>
      <c r="D560" s="187" t="s">
        <v>125</v>
      </c>
      <c r="E560" s="188" t="s">
        <v>1057</v>
      </c>
      <c r="F560" s="189" t="s">
        <v>1058</v>
      </c>
      <c r="G560" s="190" t="s">
        <v>192</v>
      </c>
      <c r="H560" s="191">
        <v>1000</v>
      </c>
      <c r="I560" s="192">
        <v>596</v>
      </c>
      <c r="J560" s="192">
        <f>ROUND(I560*H560,2)</f>
        <v>596000</v>
      </c>
      <c r="K560" s="189" t="s">
        <v>1035</v>
      </c>
      <c r="L560" s="35"/>
      <c r="M560" s="193" t="s">
        <v>17</v>
      </c>
      <c r="N560" s="194" t="s">
        <v>41</v>
      </c>
      <c r="O560" s="195">
        <v>0</v>
      </c>
      <c r="P560" s="195">
        <f>O560*H560</f>
        <v>0</v>
      </c>
      <c r="Q560" s="195">
        <v>0</v>
      </c>
      <c r="R560" s="195">
        <f>Q560*H560</f>
        <v>0</v>
      </c>
      <c r="S560" s="195">
        <v>0</v>
      </c>
      <c r="T560" s="196">
        <f>S560*H560</f>
        <v>0</v>
      </c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R560" s="197" t="s">
        <v>552</v>
      </c>
      <c r="AT560" s="197" t="s">
        <v>125</v>
      </c>
      <c r="AU560" s="197" t="s">
        <v>78</v>
      </c>
      <c r="AY560" s="14" t="s">
        <v>124</v>
      </c>
      <c r="BE560" s="198">
        <f>IF(N560="základní",J560,0)</f>
        <v>596000</v>
      </c>
      <c r="BF560" s="198">
        <f>IF(N560="snížená",J560,0)</f>
        <v>0</v>
      </c>
      <c r="BG560" s="198">
        <f>IF(N560="zákl. přenesená",J560,0)</f>
        <v>0</v>
      </c>
      <c r="BH560" s="198">
        <f>IF(N560="sníž. přenesená",J560,0)</f>
        <v>0</v>
      </c>
      <c r="BI560" s="198">
        <f>IF(N560="nulová",J560,0)</f>
        <v>0</v>
      </c>
      <c r="BJ560" s="14" t="s">
        <v>78</v>
      </c>
      <c r="BK560" s="198">
        <f>ROUND(I560*H560,2)</f>
        <v>596000</v>
      </c>
      <c r="BL560" s="14" t="s">
        <v>552</v>
      </c>
      <c r="BM560" s="197" t="s">
        <v>1059</v>
      </c>
    </row>
    <row r="561" s="2" customFormat="1">
      <c r="A561" s="29"/>
      <c r="B561" s="30"/>
      <c r="C561" s="31"/>
      <c r="D561" s="199" t="s">
        <v>132</v>
      </c>
      <c r="E561" s="31"/>
      <c r="F561" s="200" t="s">
        <v>1058</v>
      </c>
      <c r="G561" s="31"/>
      <c r="H561" s="31"/>
      <c r="I561" s="31"/>
      <c r="J561" s="31"/>
      <c r="K561" s="31"/>
      <c r="L561" s="35"/>
      <c r="M561" s="201"/>
      <c r="N561" s="202"/>
      <c r="O561" s="74"/>
      <c r="P561" s="74"/>
      <c r="Q561" s="74"/>
      <c r="R561" s="74"/>
      <c r="S561" s="74"/>
      <c r="T561" s="75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T561" s="14" t="s">
        <v>132</v>
      </c>
      <c r="AU561" s="14" t="s">
        <v>78</v>
      </c>
    </row>
    <row r="562" s="2" customFormat="1" ht="24.15" customHeight="1">
      <c r="A562" s="29"/>
      <c r="B562" s="30"/>
      <c r="C562" s="187" t="s">
        <v>1060</v>
      </c>
      <c r="D562" s="187" t="s">
        <v>125</v>
      </c>
      <c r="E562" s="188" t="s">
        <v>1061</v>
      </c>
      <c r="F562" s="189" t="s">
        <v>1062</v>
      </c>
      <c r="G562" s="190" t="s">
        <v>961</v>
      </c>
      <c r="H562" s="191">
        <v>100</v>
      </c>
      <c r="I562" s="192">
        <v>596</v>
      </c>
      <c r="J562" s="192">
        <f>ROUND(I562*H562,2)</f>
        <v>59600</v>
      </c>
      <c r="K562" s="189" t="s">
        <v>1035</v>
      </c>
      <c r="L562" s="35"/>
      <c r="M562" s="193" t="s">
        <v>17</v>
      </c>
      <c r="N562" s="194" t="s">
        <v>41</v>
      </c>
      <c r="O562" s="195">
        <v>0</v>
      </c>
      <c r="P562" s="195">
        <f>O562*H562</f>
        <v>0</v>
      </c>
      <c r="Q562" s="195">
        <v>0</v>
      </c>
      <c r="R562" s="195">
        <f>Q562*H562</f>
        <v>0</v>
      </c>
      <c r="S562" s="195">
        <v>0</v>
      </c>
      <c r="T562" s="196">
        <f>S562*H562</f>
        <v>0</v>
      </c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R562" s="197" t="s">
        <v>552</v>
      </c>
      <c r="AT562" s="197" t="s">
        <v>125</v>
      </c>
      <c r="AU562" s="197" t="s">
        <v>78</v>
      </c>
      <c r="AY562" s="14" t="s">
        <v>124</v>
      </c>
      <c r="BE562" s="198">
        <f>IF(N562="základní",J562,0)</f>
        <v>59600</v>
      </c>
      <c r="BF562" s="198">
        <f>IF(N562="snížená",J562,0)</f>
        <v>0</v>
      </c>
      <c r="BG562" s="198">
        <f>IF(N562="zákl. přenesená",J562,0)</f>
        <v>0</v>
      </c>
      <c r="BH562" s="198">
        <f>IF(N562="sníž. přenesená",J562,0)</f>
        <v>0</v>
      </c>
      <c r="BI562" s="198">
        <f>IF(N562="nulová",J562,0)</f>
        <v>0</v>
      </c>
      <c r="BJ562" s="14" t="s">
        <v>78</v>
      </c>
      <c r="BK562" s="198">
        <f>ROUND(I562*H562,2)</f>
        <v>59600</v>
      </c>
      <c r="BL562" s="14" t="s">
        <v>552</v>
      </c>
      <c r="BM562" s="197" t="s">
        <v>1063</v>
      </c>
    </row>
    <row r="563" s="2" customFormat="1">
      <c r="A563" s="29"/>
      <c r="B563" s="30"/>
      <c r="C563" s="31"/>
      <c r="D563" s="199" t="s">
        <v>132</v>
      </c>
      <c r="E563" s="31"/>
      <c r="F563" s="200" t="s">
        <v>1062</v>
      </c>
      <c r="G563" s="31"/>
      <c r="H563" s="31"/>
      <c r="I563" s="31"/>
      <c r="J563" s="31"/>
      <c r="K563" s="31"/>
      <c r="L563" s="35"/>
      <c r="M563" s="201"/>
      <c r="N563" s="202"/>
      <c r="O563" s="74"/>
      <c r="P563" s="74"/>
      <c r="Q563" s="74"/>
      <c r="R563" s="74"/>
      <c r="S563" s="74"/>
      <c r="T563" s="75"/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T563" s="14" t="s">
        <v>132</v>
      </c>
      <c r="AU563" s="14" t="s">
        <v>78</v>
      </c>
    </row>
    <row r="564" s="2" customFormat="1" ht="24.15" customHeight="1">
      <c r="A564" s="29"/>
      <c r="B564" s="30"/>
      <c r="C564" s="205" t="s">
        <v>1064</v>
      </c>
      <c r="D564" s="205" t="s">
        <v>209</v>
      </c>
      <c r="E564" s="206" t="s">
        <v>1065</v>
      </c>
      <c r="F564" s="207" t="s">
        <v>1066</v>
      </c>
      <c r="G564" s="208" t="s">
        <v>192</v>
      </c>
      <c r="H564" s="209">
        <v>100</v>
      </c>
      <c r="I564" s="210">
        <v>42.700000000000003</v>
      </c>
      <c r="J564" s="210">
        <f>ROUND(I564*H564,2)</f>
        <v>4270</v>
      </c>
      <c r="K564" s="207" t="s">
        <v>1035</v>
      </c>
      <c r="L564" s="211"/>
      <c r="M564" s="212" t="s">
        <v>17</v>
      </c>
      <c r="N564" s="213" t="s">
        <v>41</v>
      </c>
      <c r="O564" s="195">
        <v>0</v>
      </c>
      <c r="P564" s="195">
        <f>O564*H564</f>
        <v>0</v>
      </c>
      <c r="Q564" s="195">
        <v>0</v>
      </c>
      <c r="R564" s="195">
        <f>Q564*H564</f>
        <v>0</v>
      </c>
      <c r="S564" s="195">
        <v>0</v>
      </c>
      <c r="T564" s="196">
        <f>S564*H564</f>
        <v>0</v>
      </c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R564" s="197" t="s">
        <v>552</v>
      </c>
      <c r="AT564" s="197" t="s">
        <v>209</v>
      </c>
      <c r="AU564" s="197" t="s">
        <v>78</v>
      </c>
      <c r="AY564" s="14" t="s">
        <v>124</v>
      </c>
      <c r="BE564" s="198">
        <f>IF(N564="základní",J564,0)</f>
        <v>4270</v>
      </c>
      <c r="BF564" s="198">
        <f>IF(N564="snížená",J564,0)</f>
        <v>0</v>
      </c>
      <c r="BG564" s="198">
        <f>IF(N564="zákl. přenesená",J564,0)</f>
        <v>0</v>
      </c>
      <c r="BH564" s="198">
        <f>IF(N564="sníž. přenesená",J564,0)</f>
        <v>0</v>
      </c>
      <c r="BI564" s="198">
        <f>IF(N564="nulová",J564,0)</f>
        <v>0</v>
      </c>
      <c r="BJ564" s="14" t="s">
        <v>78</v>
      </c>
      <c r="BK564" s="198">
        <f>ROUND(I564*H564,2)</f>
        <v>4270</v>
      </c>
      <c r="BL564" s="14" t="s">
        <v>552</v>
      </c>
      <c r="BM564" s="197" t="s">
        <v>1067</v>
      </c>
    </row>
    <row r="565" s="2" customFormat="1">
      <c r="A565" s="29"/>
      <c r="B565" s="30"/>
      <c r="C565" s="31"/>
      <c r="D565" s="199" t="s">
        <v>132</v>
      </c>
      <c r="E565" s="31"/>
      <c r="F565" s="200" t="s">
        <v>1066</v>
      </c>
      <c r="G565" s="31"/>
      <c r="H565" s="31"/>
      <c r="I565" s="31"/>
      <c r="J565" s="31"/>
      <c r="K565" s="31"/>
      <c r="L565" s="35"/>
      <c r="M565" s="201"/>
      <c r="N565" s="202"/>
      <c r="O565" s="74"/>
      <c r="P565" s="74"/>
      <c r="Q565" s="74"/>
      <c r="R565" s="74"/>
      <c r="S565" s="74"/>
      <c r="T565" s="75"/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T565" s="14" t="s">
        <v>132</v>
      </c>
      <c r="AU565" s="14" t="s">
        <v>78</v>
      </c>
    </row>
    <row r="566" s="2" customFormat="1" ht="24.15" customHeight="1">
      <c r="A566" s="29"/>
      <c r="B566" s="30"/>
      <c r="C566" s="205" t="s">
        <v>1068</v>
      </c>
      <c r="D566" s="205" t="s">
        <v>209</v>
      </c>
      <c r="E566" s="206" t="s">
        <v>1069</v>
      </c>
      <c r="F566" s="207" t="s">
        <v>1070</v>
      </c>
      <c r="G566" s="208" t="s">
        <v>192</v>
      </c>
      <c r="H566" s="209">
        <v>100</v>
      </c>
      <c r="I566" s="210">
        <v>2.9199999999999999</v>
      </c>
      <c r="J566" s="210">
        <f>ROUND(I566*H566,2)</f>
        <v>292</v>
      </c>
      <c r="K566" s="207" t="s">
        <v>1035</v>
      </c>
      <c r="L566" s="211"/>
      <c r="M566" s="212" t="s">
        <v>17</v>
      </c>
      <c r="N566" s="213" t="s">
        <v>41</v>
      </c>
      <c r="O566" s="195">
        <v>0</v>
      </c>
      <c r="P566" s="195">
        <f>O566*H566</f>
        <v>0</v>
      </c>
      <c r="Q566" s="195">
        <v>0</v>
      </c>
      <c r="R566" s="195">
        <f>Q566*H566</f>
        <v>0</v>
      </c>
      <c r="S566" s="195">
        <v>0</v>
      </c>
      <c r="T566" s="196">
        <f>S566*H566</f>
        <v>0</v>
      </c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R566" s="197" t="s">
        <v>552</v>
      </c>
      <c r="AT566" s="197" t="s">
        <v>209</v>
      </c>
      <c r="AU566" s="197" t="s">
        <v>78</v>
      </c>
      <c r="AY566" s="14" t="s">
        <v>124</v>
      </c>
      <c r="BE566" s="198">
        <f>IF(N566="základní",J566,0)</f>
        <v>292</v>
      </c>
      <c r="BF566" s="198">
        <f>IF(N566="snížená",J566,0)</f>
        <v>0</v>
      </c>
      <c r="BG566" s="198">
        <f>IF(N566="zákl. přenesená",J566,0)</f>
        <v>0</v>
      </c>
      <c r="BH566" s="198">
        <f>IF(N566="sníž. přenesená",J566,0)</f>
        <v>0</v>
      </c>
      <c r="BI566" s="198">
        <f>IF(N566="nulová",J566,0)</f>
        <v>0</v>
      </c>
      <c r="BJ566" s="14" t="s">
        <v>78</v>
      </c>
      <c r="BK566" s="198">
        <f>ROUND(I566*H566,2)</f>
        <v>292</v>
      </c>
      <c r="BL566" s="14" t="s">
        <v>552</v>
      </c>
      <c r="BM566" s="197" t="s">
        <v>1071</v>
      </c>
    </row>
    <row r="567" s="2" customFormat="1">
      <c r="A567" s="29"/>
      <c r="B567" s="30"/>
      <c r="C567" s="31"/>
      <c r="D567" s="199" t="s">
        <v>132</v>
      </c>
      <c r="E567" s="31"/>
      <c r="F567" s="200" t="s">
        <v>1070</v>
      </c>
      <c r="G567" s="31"/>
      <c r="H567" s="31"/>
      <c r="I567" s="31"/>
      <c r="J567" s="31"/>
      <c r="K567" s="31"/>
      <c r="L567" s="35"/>
      <c r="M567" s="201"/>
      <c r="N567" s="202"/>
      <c r="O567" s="74"/>
      <c r="P567" s="74"/>
      <c r="Q567" s="74"/>
      <c r="R567" s="74"/>
      <c r="S567" s="74"/>
      <c r="T567" s="75"/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T567" s="14" t="s">
        <v>132</v>
      </c>
      <c r="AU567" s="14" t="s">
        <v>78</v>
      </c>
    </row>
    <row r="568" s="2" customFormat="1" ht="24.15" customHeight="1">
      <c r="A568" s="29"/>
      <c r="B568" s="30"/>
      <c r="C568" s="205" t="s">
        <v>1072</v>
      </c>
      <c r="D568" s="205" t="s">
        <v>209</v>
      </c>
      <c r="E568" s="206" t="s">
        <v>1073</v>
      </c>
      <c r="F568" s="207" t="s">
        <v>1074</v>
      </c>
      <c r="G568" s="208" t="s">
        <v>192</v>
      </c>
      <c r="H568" s="209">
        <v>100</v>
      </c>
      <c r="I568" s="210">
        <v>20.399999999999999</v>
      </c>
      <c r="J568" s="210">
        <f>ROUND(I568*H568,2)</f>
        <v>2040</v>
      </c>
      <c r="K568" s="207" t="s">
        <v>1035</v>
      </c>
      <c r="L568" s="211"/>
      <c r="M568" s="212" t="s">
        <v>17</v>
      </c>
      <c r="N568" s="213" t="s">
        <v>41</v>
      </c>
      <c r="O568" s="195">
        <v>0</v>
      </c>
      <c r="P568" s="195">
        <f>O568*H568</f>
        <v>0</v>
      </c>
      <c r="Q568" s="195">
        <v>0</v>
      </c>
      <c r="R568" s="195">
        <f>Q568*H568</f>
        <v>0</v>
      </c>
      <c r="S568" s="195">
        <v>0</v>
      </c>
      <c r="T568" s="196">
        <f>S568*H568</f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197" t="s">
        <v>552</v>
      </c>
      <c r="AT568" s="197" t="s">
        <v>209</v>
      </c>
      <c r="AU568" s="197" t="s">
        <v>78</v>
      </c>
      <c r="AY568" s="14" t="s">
        <v>124</v>
      </c>
      <c r="BE568" s="198">
        <f>IF(N568="základní",J568,0)</f>
        <v>2040</v>
      </c>
      <c r="BF568" s="198">
        <f>IF(N568="snížená",J568,0)</f>
        <v>0</v>
      </c>
      <c r="BG568" s="198">
        <f>IF(N568="zákl. přenesená",J568,0)</f>
        <v>0</v>
      </c>
      <c r="BH568" s="198">
        <f>IF(N568="sníž. přenesená",J568,0)</f>
        <v>0</v>
      </c>
      <c r="BI568" s="198">
        <f>IF(N568="nulová",J568,0)</f>
        <v>0</v>
      </c>
      <c r="BJ568" s="14" t="s">
        <v>78</v>
      </c>
      <c r="BK568" s="198">
        <f>ROUND(I568*H568,2)</f>
        <v>2040</v>
      </c>
      <c r="BL568" s="14" t="s">
        <v>552</v>
      </c>
      <c r="BM568" s="197" t="s">
        <v>1075</v>
      </c>
    </row>
    <row r="569" s="2" customFormat="1">
      <c r="A569" s="29"/>
      <c r="B569" s="30"/>
      <c r="C569" s="31"/>
      <c r="D569" s="199" t="s">
        <v>132</v>
      </c>
      <c r="E569" s="31"/>
      <c r="F569" s="200" t="s">
        <v>1074</v>
      </c>
      <c r="G569" s="31"/>
      <c r="H569" s="31"/>
      <c r="I569" s="31"/>
      <c r="J569" s="31"/>
      <c r="K569" s="31"/>
      <c r="L569" s="35"/>
      <c r="M569" s="201"/>
      <c r="N569" s="202"/>
      <c r="O569" s="74"/>
      <c r="P569" s="74"/>
      <c r="Q569" s="74"/>
      <c r="R569" s="74"/>
      <c r="S569" s="74"/>
      <c r="T569" s="75"/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T569" s="14" t="s">
        <v>132</v>
      </c>
      <c r="AU569" s="14" t="s">
        <v>78</v>
      </c>
    </row>
    <row r="570" s="2" customFormat="1" ht="24.15" customHeight="1">
      <c r="A570" s="29"/>
      <c r="B570" s="30"/>
      <c r="C570" s="205" t="s">
        <v>1076</v>
      </c>
      <c r="D570" s="205" t="s">
        <v>209</v>
      </c>
      <c r="E570" s="206" t="s">
        <v>1077</v>
      </c>
      <c r="F570" s="207" t="s">
        <v>1078</v>
      </c>
      <c r="G570" s="208" t="s">
        <v>192</v>
      </c>
      <c r="H570" s="209">
        <v>20</v>
      </c>
      <c r="I570" s="210">
        <v>727</v>
      </c>
      <c r="J570" s="210">
        <f>ROUND(I570*H570,2)</f>
        <v>14540</v>
      </c>
      <c r="K570" s="207" t="s">
        <v>1035</v>
      </c>
      <c r="L570" s="211"/>
      <c r="M570" s="212" t="s">
        <v>17</v>
      </c>
      <c r="N570" s="213" t="s">
        <v>41</v>
      </c>
      <c r="O570" s="195">
        <v>0</v>
      </c>
      <c r="P570" s="195">
        <f>O570*H570</f>
        <v>0</v>
      </c>
      <c r="Q570" s="195">
        <v>0</v>
      </c>
      <c r="R570" s="195">
        <f>Q570*H570</f>
        <v>0</v>
      </c>
      <c r="S570" s="195">
        <v>0</v>
      </c>
      <c r="T570" s="196">
        <f>S570*H570</f>
        <v>0</v>
      </c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R570" s="197" t="s">
        <v>552</v>
      </c>
      <c r="AT570" s="197" t="s">
        <v>209</v>
      </c>
      <c r="AU570" s="197" t="s">
        <v>78</v>
      </c>
      <c r="AY570" s="14" t="s">
        <v>124</v>
      </c>
      <c r="BE570" s="198">
        <f>IF(N570="základní",J570,0)</f>
        <v>14540</v>
      </c>
      <c r="BF570" s="198">
        <f>IF(N570="snížená",J570,0)</f>
        <v>0</v>
      </c>
      <c r="BG570" s="198">
        <f>IF(N570="zákl. přenesená",J570,0)</f>
        <v>0</v>
      </c>
      <c r="BH570" s="198">
        <f>IF(N570="sníž. přenesená",J570,0)</f>
        <v>0</v>
      </c>
      <c r="BI570" s="198">
        <f>IF(N570="nulová",J570,0)</f>
        <v>0</v>
      </c>
      <c r="BJ570" s="14" t="s">
        <v>78</v>
      </c>
      <c r="BK570" s="198">
        <f>ROUND(I570*H570,2)</f>
        <v>14540</v>
      </c>
      <c r="BL570" s="14" t="s">
        <v>552</v>
      </c>
      <c r="BM570" s="197" t="s">
        <v>1079</v>
      </c>
    </row>
    <row r="571" s="2" customFormat="1">
      <c r="A571" s="29"/>
      <c r="B571" s="30"/>
      <c r="C571" s="31"/>
      <c r="D571" s="199" t="s">
        <v>132</v>
      </c>
      <c r="E571" s="31"/>
      <c r="F571" s="200" t="s">
        <v>1078</v>
      </c>
      <c r="G571" s="31"/>
      <c r="H571" s="31"/>
      <c r="I571" s="31"/>
      <c r="J571" s="31"/>
      <c r="K571" s="31"/>
      <c r="L571" s="35"/>
      <c r="M571" s="217"/>
      <c r="N571" s="218"/>
      <c r="O571" s="219"/>
      <c r="P571" s="219"/>
      <c r="Q571" s="219"/>
      <c r="R571" s="219"/>
      <c r="S571" s="219"/>
      <c r="T571" s="220"/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T571" s="14" t="s">
        <v>132</v>
      </c>
      <c r="AU571" s="14" t="s">
        <v>78</v>
      </c>
    </row>
    <row r="572" s="2" customFormat="1" ht="6.96" customHeight="1">
      <c r="A572" s="29"/>
      <c r="B572" s="49"/>
      <c r="C572" s="50"/>
      <c r="D572" s="50"/>
      <c r="E572" s="50"/>
      <c r="F572" s="50"/>
      <c r="G572" s="50"/>
      <c r="H572" s="50"/>
      <c r="I572" s="50"/>
      <c r="J572" s="50"/>
      <c r="K572" s="50"/>
      <c r="L572" s="35"/>
      <c r="M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</row>
  </sheetData>
  <sheetProtection sheet="1" autoFilter="0" formatColumns="0" formatRows="0" objects="1" scenarios="1" spinCount="100000" saltValue="YSIXnoo4Gch6O/eU7E7+0Co2mt0GI2kXDO3pFnec8Thkqdk6fXjJVt2gb/QqSFo6RgTr5ZTWJo451l81Y5aU3A==" hashValue="TUfVtnJzHqbC1vmqhe3nQydRaJCGlmvOmthlZiYgTZFHJ1cFHSZwcQ8V2taT9aBgdhqmNPbwYdusuRTOPgSUFw==" algorithmName="SHA-512" password="CC35"/>
  <autoFilter ref="C99:K571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4_02/340235212"/>
    <hyperlink ref="F107" r:id="rId2" display="https://podminky.urs.cz/item/CS_URS_2024_02/340271035"/>
    <hyperlink ref="F110" r:id="rId3" display="https://podminky.urs.cz/item/CS_URS_2024_02/342272225"/>
    <hyperlink ref="F113" r:id="rId4" display="https://podminky.urs.cz/item/CS_URS_2024_02/342272245"/>
    <hyperlink ref="F116" r:id="rId5" display="https://podminky.urs.cz/item/CS_URS_2024_02/346272216"/>
    <hyperlink ref="F120" r:id="rId6" display="https://podminky.urs.cz/item/CS_URS_2024_02/612135101"/>
    <hyperlink ref="F123" r:id="rId7" display="https://podminky.urs.cz/item/CS_URS_2024_02/612142001"/>
    <hyperlink ref="F126" r:id="rId8" display="https://podminky.urs.cz/item/CS_URS_2024_02/612311131"/>
    <hyperlink ref="F129" r:id="rId9" display="https://podminky.urs.cz/item/CS_URS_2024_02/612321111"/>
    <hyperlink ref="F132" r:id="rId10" display="https://podminky.urs.cz/item/CS_URS_2024_02/612325211"/>
    <hyperlink ref="F135" r:id="rId11" display="https://podminky.urs.cz/item/CS_URS_2024_02/619995001"/>
    <hyperlink ref="F138" r:id="rId12" display="https://podminky.urs.cz/item/CS_URS_2024_02/631311112"/>
    <hyperlink ref="F141" r:id="rId13" display="https://podminky.urs.cz/item/CS_URS_2024_02/642944121"/>
    <hyperlink ref="F149" r:id="rId14" display="https://podminky.urs.cz/item/CS_URS_2024_02/949101111"/>
    <hyperlink ref="F152" r:id="rId15" display="https://podminky.urs.cz/item/CS_URS_2024_02/949111211"/>
    <hyperlink ref="F155" r:id="rId16" display="https://podminky.urs.cz/item/CS_URS_2024_02/949111812"/>
    <hyperlink ref="F158" r:id="rId17" display="https://podminky.urs.cz/item/CS_URS_2024_02/952901111"/>
    <hyperlink ref="F161" r:id="rId18" display="https://podminky.urs.cz/item/CS_URS_2024_02/962031133"/>
    <hyperlink ref="F164" r:id="rId19" display="https://podminky.urs.cz/item/CS_URS_2024_02/968062355"/>
    <hyperlink ref="F167" r:id="rId20" display="https://podminky.urs.cz/item/CS_URS_2024_02/968072455"/>
    <hyperlink ref="F172" r:id="rId21" display="https://podminky.urs.cz/item/CS_URS_2024_02/971033331"/>
    <hyperlink ref="F175" r:id="rId22" display="https://podminky.urs.cz/item/CS_URS_2024_02/971033341"/>
    <hyperlink ref="F178" r:id="rId23" display="https://podminky.urs.cz/item/CS_URS_2024_02/971033631"/>
    <hyperlink ref="F181" r:id="rId24" display="https://podminky.urs.cz/item/CS_URS_2024_02/972054241"/>
    <hyperlink ref="F184" r:id="rId25" display="https://podminky.urs.cz/item/CS_URS_2024_02/974031144"/>
    <hyperlink ref="F188" r:id="rId26" display="https://podminky.urs.cz/item/CS_URS_2024_02/997006004"/>
    <hyperlink ref="F191" r:id="rId27" display="https://podminky.urs.cz/item/CS_URS_2024_02/997013211"/>
    <hyperlink ref="F194" r:id="rId28" display="https://podminky.urs.cz/item/CS_URS_2024_02/997013509"/>
    <hyperlink ref="F197" r:id="rId29" display="https://podminky.urs.cz/item/CS_URS_2024_02/997013511"/>
    <hyperlink ref="F200" r:id="rId30" display="https://podminky.urs.cz/item/CS_URS_2024_02/997013821"/>
    <hyperlink ref="F206" r:id="rId31" display="https://podminky.urs.cz/item/CS_URS_2024_02/998011001"/>
    <hyperlink ref="F210" r:id="rId32" display="https://podminky.urs.cz/item/CS_URS_2024_02/721140802"/>
    <hyperlink ref="F213" r:id="rId33" display="https://podminky.urs.cz/item/CS_URS_2024_02/721174025"/>
    <hyperlink ref="F216" r:id="rId34" display="https://podminky.urs.cz/item/CS_URS_2024_02/721174043"/>
    <hyperlink ref="F219" r:id="rId35" display="https://podminky.urs.cz/item/CS_URS_2024_02/721174045"/>
    <hyperlink ref="F222" r:id="rId36" display="https://podminky.urs.cz/item/CS_URS_2024_02/721210812"/>
    <hyperlink ref="F225" r:id="rId37" display="https://podminky.urs.cz/item/CS_URS_2024_02/721211401"/>
    <hyperlink ref="F228" r:id="rId38" display="https://podminky.urs.cz/item/CS_URS_2024_02/721290111"/>
    <hyperlink ref="F231" r:id="rId39" display="https://podminky.urs.cz/item/CS_URS_2024_02/998721101"/>
    <hyperlink ref="F235" r:id="rId40" display="https://podminky.urs.cz/item/CS_URS_2024_02/722174002"/>
    <hyperlink ref="F238" r:id="rId41" display="https://podminky.urs.cz/item/CS_URS_2024_02/722181221"/>
    <hyperlink ref="F241" r:id="rId42" display="https://podminky.urs.cz/item/CS_URS_2024_02/722220111"/>
    <hyperlink ref="F244" r:id="rId43" display="https://podminky.urs.cz/item/CS_URS_2024_02/722232171"/>
    <hyperlink ref="F247" r:id="rId44" display="https://podminky.urs.cz/item/CS_URS_2024_02/722240122"/>
    <hyperlink ref="F250" r:id="rId45" display="https://podminky.urs.cz/item/CS_URS_2024_02/722290226"/>
    <hyperlink ref="F253" r:id="rId46" display="https://podminky.urs.cz/item/CS_URS_2024_02/722290234"/>
    <hyperlink ref="F256" r:id="rId47" display="https://podminky.urs.cz/item/CS_URS_2024_02/998722101"/>
    <hyperlink ref="F260" r:id="rId48" display="https://podminky.urs.cz/item/CS_URS_2024_02/725110811"/>
    <hyperlink ref="F263" r:id="rId49" display="https://podminky.urs.cz/item/CS_URS_2024_02/725112171"/>
    <hyperlink ref="F266" r:id="rId50" display="https://podminky.urs.cz/item/CS_URS_2024_02/725121502"/>
    <hyperlink ref="F269" r:id="rId51" display="https://podminky.urs.cz/item/CS_URS_2024_02/725210821"/>
    <hyperlink ref="F272" r:id="rId52" display="https://podminky.urs.cz/item/CS_URS_2024_02/725211603"/>
    <hyperlink ref="F275" r:id="rId53" display="https://podminky.urs.cz/item/CS_URS_2024_02/725244204"/>
    <hyperlink ref="F278" r:id="rId54" display="https://podminky.urs.cz/item/CS_URS_2024_02/725244312"/>
    <hyperlink ref="F285" r:id="rId55" display="https://podminky.urs.cz/item/CS_URS_2024_02/725330840"/>
    <hyperlink ref="F288" r:id="rId56" display="https://podminky.urs.cz/item/CS_URS_2024_02/725820801"/>
    <hyperlink ref="F291" r:id="rId57" display="https://podminky.urs.cz/item/CS_URS_2024_02/725822611"/>
    <hyperlink ref="F294" r:id="rId58" display="https://podminky.urs.cz/item/CS_URS_2024_02/725841311"/>
    <hyperlink ref="F297" r:id="rId59" display="https://podminky.urs.cz/item/CS_URS_2024_02/725980123"/>
    <hyperlink ref="F300" r:id="rId60" display="https://podminky.urs.cz/item/CS_URS_2024_02/998725101"/>
    <hyperlink ref="F304" r:id="rId61" display="https://podminky.urs.cz/item/CS_URS_2024_02/735111810"/>
    <hyperlink ref="F307" r:id="rId62" display="https://podminky.urs.cz/item/CS_URS_2024_02/735141112"/>
    <hyperlink ref="F310" r:id="rId63" display="https://podminky.urs.cz/item/CS_URS_2024_02/735151399"/>
    <hyperlink ref="F314" r:id="rId64" display="https://podminky.urs.cz/item/CS_URS_2024_02/741371102"/>
    <hyperlink ref="F320" r:id="rId65" display="https://podminky.urs.cz/item/CS_URS_2024_02/644941111"/>
    <hyperlink ref="F325" r:id="rId66" display="https://podminky.urs.cz/item/CS_URS_2024_02/751311092"/>
    <hyperlink ref="F328" r:id="rId67" display="https://podminky.urs.cz/item/CS_URS_2024_02/751510861"/>
    <hyperlink ref="F331" r:id="rId68" display="https://podminky.urs.cz/item/CS_URS_2024_02/953943111"/>
    <hyperlink ref="F334" r:id="rId69" display="https://podminky.urs.cz/item/CS_URS_2024_02/998751101"/>
    <hyperlink ref="F338" r:id="rId70" display="https://podminky.urs.cz/item/CS_URS_2024_02/763121411"/>
    <hyperlink ref="F341" r:id="rId71" display="https://podminky.urs.cz/item/CS_URS_2024_02/763131451"/>
    <hyperlink ref="F344" r:id="rId72" display="https://podminky.urs.cz/item/CS_URS_2024_02/763131751"/>
    <hyperlink ref="F349" r:id="rId73" display="https://podminky.urs.cz/item/CS_URS_2024_02/763431011"/>
    <hyperlink ref="F354" r:id="rId74" display="https://podminky.urs.cz/item/CS_URS_2024_02/998763301"/>
    <hyperlink ref="F358" r:id="rId75" display="https://podminky.urs.cz/item/CS_URS_2024_02/766622216"/>
    <hyperlink ref="F363" r:id="rId76" display="https://podminky.urs.cz/item/CS_URS_2024_02/766691914"/>
    <hyperlink ref="F368" r:id="rId77" display="https://podminky.urs.cz/item/CS_URS_2024_02/766695212"/>
    <hyperlink ref="F375" r:id="rId78" display="https://podminky.urs.cz/item/CS_URS_2024_02/998766101"/>
    <hyperlink ref="F379" r:id="rId79" display="https://podminky.urs.cz/item/CS_URS_2024_02/711193121"/>
    <hyperlink ref="F382" r:id="rId80" display="https://podminky.urs.cz/item/CS_URS_2024_02/771151012"/>
    <hyperlink ref="F385" r:id="rId81" display="https://podminky.urs.cz/item/CS_URS_2024_02/771573810"/>
    <hyperlink ref="F388" r:id="rId82" display="https://podminky.urs.cz/item/CS_URS_2024_02/771574112"/>
    <hyperlink ref="F391" r:id="rId83" display="https://podminky.urs.cz/item/CS_URS_2024_02/771591111"/>
    <hyperlink ref="F394" r:id="rId84" display="https://podminky.urs.cz/item/CS_URS_2024_02/776111311"/>
    <hyperlink ref="F397" r:id="rId85" display="https://podminky.urs.cz/item/CS_URS_2024_02/998771102"/>
    <hyperlink ref="F403" r:id="rId86" display="https://podminky.urs.cz/item/CS_URS_2024_02/776111311"/>
    <hyperlink ref="F408" r:id="rId87" display="https://podminky.urs.cz/item/CS_URS_2024_02/776141113"/>
    <hyperlink ref="F411" r:id="rId88" display="https://podminky.urs.cz/item/CS_URS_2024_02/776221111"/>
    <hyperlink ref="F416" r:id="rId89" display="https://podminky.urs.cz/item/CS_URS_2024_02/776223111"/>
    <hyperlink ref="F419" r:id="rId90" display="https://podminky.urs.cz/item/CS_URS_2024_02/776411111"/>
    <hyperlink ref="F424" r:id="rId91" display="https://podminky.urs.cz/item/CS_URS_2024_02/998776101"/>
    <hyperlink ref="F428" r:id="rId92" display="https://podminky.urs.cz/item/CS_URS_2024_02/711193131"/>
    <hyperlink ref="F431" r:id="rId93" display="https://podminky.urs.cz/item/CS_URS_2024_02/781121011"/>
    <hyperlink ref="F434" r:id="rId94" display="https://podminky.urs.cz/item/CS_URS_2024_02/781471810"/>
    <hyperlink ref="F437" r:id="rId95" display="https://podminky.urs.cz/item/CS_URS_2024_02/781474114"/>
    <hyperlink ref="F446" r:id="rId96" display="https://podminky.urs.cz/item/CS_URS_2024_02/998781102"/>
    <hyperlink ref="F450" r:id="rId97" display="https://podminky.urs.cz/item/CS_URS_2024_02/783314201"/>
    <hyperlink ref="F453" r:id="rId98" display="https://podminky.urs.cz/item/CS_URS_2024_02/783317101"/>
    <hyperlink ref="F456" r:id="rId99" display="https://podminky.urs.cz/item/CS_URS_2024_02/783813131"/>
    <hyperlink ref="F459" r:id="rId100" display="https://podminky.urs.cz/item/CS_URS_2024_02/783817121"/>
    <hyperlink ref="F463" r:id="rId101" display="https://podminky.urs.cz/item/CS_URS_2024_02/784121001"/>
    <hyperlink ref="F466" r:id="rId102" display="https://podminky.urs.cz/item/CS_URS_2024_02/784181001"/>
    <hyperlink ref="F469" r:id="rId103" display="https://podminky.urs.cz/item/CS_URS_2024_02/784211111"/>
    <hyperlink ref="F472" r:id="rId104" display="https://podminky.urs.cz/item/CS_URS_2024_02/784221101"/>
    <hyperlink ref="F477" r:id="rId105" display="https://podminky.urs.cz/item/CS_URS_2024_02/765131803"/>
    <hyperlink ref="F480" r:id="rId106" display="https://podminky.urs.cz/item/CS_URS_2024_02/765131823"/>
    <hyperlink ref="F483" r:id="rId107" display="https://podminky.urs.cz/item/CS_URS_2024_02/765131857"/>
    <hyperlink ref="F486" r:id="rId108" display="https://podminky.urs.cz/item/CS_URS_2024_02/765131877"/>
    <hyperlink ref="F489" r:id="rId109" display="https://podminky.urs.cz/item/CS_URS_2024_02/7652318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2024-08-19T10:22:04Z</dcterms:created>
  <dcterms:modified xsi:type="dcterms:W3CDTF">2024-08-19T10:22:07Z</dcterms:modified>
</cp:coreProperties>
</file>